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<sst xmlns="http://schemas.openxmlformats.org/spreadsheetml/2006/main" uniqueCount="65">
  <si>
    <t>Glen Housing Association</t>
  </si>
  <si>
    <t>Current Year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</si>
  <si>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</si>
  <si>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</si>
  <si>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</si>
  <si>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</si>
  <si>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</si>
  <si>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</si>
  <si>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</si>
  <si>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</si>
  <si>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</si>
  <si>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</si>
  <si>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</si>
  <si>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</si>
  <si>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</si>
  <si>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</si>
  <si>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</si>
  <si>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</si>
  <si>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</si>
  <si>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</si>
  <si>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</si>
  <si>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</si>
  <si>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</si>
  <si>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</si>
  <si>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</si>
  <si>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</si>
  <si>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</si>
  <si>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</si>
  <si>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</si>
  <si>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</si>
  <si>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</si>
  <si>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</si>
  <si>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Total Income Adjusted for bad debts</t>
  </si>
  <si>
    <t>Total Expenditure Not including Depreciation</t>
  </si>
  <si>
    <t xml:space="preserve">After Financing </t>
  </si>
  <si>
    <t>Opening Cash Balance</t>
  </si>
  <si>
    <t xml:space="preserve">Opening Debt Repayment &amp; Interest </t>
  </si>
  <si>
    <t>Drawdowns</t>
  </si>
  <si>
    <t xml:space="preserve">Repayment </t>
  </si>
  <si>
    <t>Interest</t>
  </si>
  <si>
    <t>Total Repayments</t>
  </si>
  <si>
    <t>Interest Received</t>
  </si>
  <si>
    <t>Net Cash Balance</t>
  </si>
  <si>
    <t>Cumulative Closing Cashbalance (Incl Int Rec'd)</t>
  </si>
  <si>
    <t>Minumum working Balance</t>
  </si>
  <si>
    <t xml:space="preserve">Summary : Financing </t>
  </si>
  <si>
    <t>Opening Balance</t>
  </si>
  <si>
    <t xml:space="preserve">Interest payment </t>
  </si>
  <si>
    <t>Closing Balance</t>
  </si>
  <si>
    <t xml:space="preserve">Capital &amp; Interest </t>
  </si>
  <si>
    <t xml:space="preserve">Debt Per unit </t>
  </si>
  <si>
    <t>Capital &amp; Interest % Rental Income</t>
  </si>
  <si>
    <t>Average Spend</t>
  </si>
  <si>
    <t xml:space="preserve">Supervision &amp; Management </t>
  </si>
  <si>
    <t>812k in year 2</t>
  </si>
  <si>
    <t>Voids &amp; Bad Debts</t>
  </si>
  <si>
    <t>Repairs and Voids</t>
  </si>
  <si>
    <t xml:space="preserve">Cyclical </t>
  </si>
  <si>
    <t>Debt Charges</t>
  </si>
  <si>
    <t>Spend Heading</t>
  </si>
  <si>
    <t>Average CPU (Year 1)</t>
  </si>
  <si>
    <t>Average CPU YEAR 1-10 (Inflated)</t>
  </si>
  <si>
    <t>Average % OF TENANTS RENTS YEAR 1-10</t>
  </si>
  <si>
    <t>Repairs and voids</t>
  </si>
  <si>
    <t>5% left to fund capital programme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</si>
</sst>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&quot; &quot;;&quot;-&quot;#,##0&quot; &quot;"/>
    <numFmt numFmtId="60" formatCode="&quot; &quot;* #,##0&quot; &quot;;&quot;-&quot;* #,##0&quot; &quot;;&quot; &quot;* &quot;-&quot;??&quot; &quot;"/>
    <numFmt numFmtId="61" formatCode="&quot; &quot;* #,##0.00&quot; &quot;;&quot; &quot;* (#,##0.00);&quot; &quot;* &quot;-&quot;??&quot; &quot;"/>
    <numFmt numFmtId="62" formatCode="&quot; &quot;* #,##0.00&quot; &quot;;&quot;-&quot;* #,##0.00&quot; &quot;;&quot; &quot;* &quot;-&quot;??&quot; &quot;"/>
    <numFmt numFmtId="63" formatCode="&quot; &quot;* #,##0&quot; &quot;;&quot; &quot;* (#,##0);&quot; &quot;* &quot;-&quot;??&quot; &quot;"/>
    <numFmt numFmtId="64" formatCode="&quot; &quot;#,##0&quot; &quot;;&quot;-&quot;#,##0&quot; &quot;;&quot; '-&quot;??&quot; &quot;"/>
  </numFmts>
  <fonts count="12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0"/>
      <color indexed="8"/>
      <name val="Calibri"/>
    </font>
    <font>
      <sz val="14"/>
      <color indexed="8"/>
      <name val="Calibri"/>
    </font>
    <font>
      <sz val="10"/>
      <color indexed="8"/>
      <name val="Arial"/>
    </font>
    <font>
      <b val="1"/>
      <sz val="10"/>
      <color indexed="8"/>
      <name val="Arial"/>
    </font>
    <font>
      <b val="1"/>
      <sz val="12"/>
      <color indexed="10"/>
      <name val="Arial"/>
    </font>
    <font>
      <sz val="12"/>
      <color indexed="8"/>
      <name val="Arial"/>
    </font>
    <font>
      <sz val="12"/>
      <color indexed="12"/>
      <name val="Arial"/>
    </font>
    <font>
      <sz val="9"/>
      <color indexed="18"/>
      <name val="Arial"/>
    </font>
    <font>
      <sz val="14"/>
      <color indexed="1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10"/>
      </left>
      <right/>
      <top style="thin">
        <color indexed="8"/>
      </top>
      <bottom style="thick">
        <color indexed="10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/>
      <top style="thick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49" fontId="0" fillId="3" borderId="2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59" fontId="3" fillId="3" borderId="3" applyNumberFormat="1" applyFont="1" applyFill="1" applyBorder="1" applyAlignment="1" applyProtection="0">
      <alignment horizontal="center" vertical="center" wrapText="1"/>
    </xf>
    <xf numFmtId="0" fontId="0" fillId="2" borderId="4" applyNumberFormat="0" applyFont="1" applyFill="1" applyBorder="1" applyAlignment="1" applyProtection="0">
      <alignment vertical="bottom" wrapText="1"/>
    </xf>
    <xf numFmtId="0" fontId="0" fillId="3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 wrapText="1"/>
    </xf>
    <xf numFmtId="49" fontId="4" fillId="3" borderId="7" applyNumberFormat="1" applyFont="1" applyFill="1" applyBorder="1" applyAlignment="1" applyProtection="0">
      <alignment horizontal="center" vertical="center"/>
    </xf>
    <xf numFmtId="49" fontId="4" fillId="3" borderId="8" applyNumberFormat="1" applyFont="1" applyFill="1" applyBorder="1" applyAlignment="1" applyProtection="0">
      <alignment horizontal="center" vertical="center"/>
    </xf>
    <xf numFmtId="49" fontId="4" fillId="3" borderId="8" applyNumberFormat="1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0" fontId="0" fillId="3" borderId="9" applyNumberFormat="0" applyFont="1" applyFill="1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vertical="bottom" wrapText="1"/>
    </xf>
    <xf numFmtId="59" fontId="0" fillId="3" borderId="10" applyNumberFormat="1" applyFont="1" applyFill="1" applyBorder="1" applyAlignment="1" applyProtection="0">
      <alignment vertical="bottom"/>
    </xf>
    <xf numFmtId="60" fontId="0" fillId="3" borderId="11" applyNumberFormat="1" applyFont="1" applyFill="1" applyBorder="1" applyAlignment="1" applyProtection="0">
      <alignment vertical="bottom"/>
    </xf>
    <xf numFmtId="60" fontId="0" fillId="3" borderId="12" applyNumberFormat="1" applyFont="1" applyFill="1" applyBorder="1" applyAlignment="1" applyProtection="0">
      <alignment vertical="bottom"/>
    </xf>
    <xf numFmtId="60" fontId="0" fillId="3" borderId="13" applyNumberFormat="1" applyFont="1" applyFill="1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bottom" wrapText="1"/>
    </xf>
    <xf numFmtId="59" fontId="0" fillId="3" borderId="15" applyNumberFormat="1" applyFont="1" applyFill="1" applyBorder="1" applyAlignment="1" applyProtection="0">
      <alignment vertical="bottom"/>
    </xf>
    <xf numFmtId="59" fontId="0" fillId="3" borderId="16" applyNumberFormat="1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vertical="bottom"/>
    </xf>
    <xf numFmtId="49" fontId="3" fillId="3" borderId="19" applyNumberFormat="1" applyFont="1" applyFill="1" applyBorder="1" applyAlignment="1" applyProtection="0">
      <alignment horizontal="left" vertical="bottom" wrapText="1"/>
    </xf>
    <xf numFmtId="59" fontId="3" fillId="3" borderId="16" applyNumberFormat="1" applyFont="1" applyFill="1" applyBorder="1" applyAlignment="1" applyProtection="0">
      <alignment horizontal="left" vertical="bottom" wrapText="1"/>
    </xf>
    <xf numFmtId="59" fontId="3" fillId="3" borderId="20" applyNumberFormat="1" applyFont="1" applyFill="1" applyBorder="1" applyAlignment="1" applyProtection="0">
      <alignment horizontal="left" vertical="bottom" wrapText="1"/>
    </xf>
    <xf numFmtId="0" fontId="0" fillId="3" borderId="21" applyNumberFormat="0" applyFont="1" applyFill="1" applyBorder="1" applyAlignment="1" applyProtection="0">
      <alignment vertical="bottom"/>
    </xf>
    <xf numFmtId="59" fontId="0" fillId="2" borderId="22" applyNumberFormat="1" applyFont="1" applyFill="1" applyBorder="1" applyAlignment="1" applyProtection="0">
      <alignment vertical="bottom" wrapText="1"/>
    </xf>
    <xf numFmtId="59" fontId="0" fillId="3" borderId="23" applyNumberFormat="1" applyFont="1" applyFill="1" applyBorder="1" applyAlignment="1" applyProtection="0">
      <alignment vertical="bottom"/>
    </xf>
    <xf numFmtId="59" fontId="0" fillId="3" borderId="24" applyNumberFormat="1" applyFont="1" applyFill="1" applyBorder="1" applyAlignment="1" applyProtection="0">
      <alignment vertical="bottom"/>
    </xf>
    <xf numFmtId="59" fontId="0" fillId="2" borderId="6" applyNumberFormat="1" applyFont="1" applyFill="1" applyBorder="1" applyAlignment="1" applyProtection="0">
      <alignment vertical="bottom" wrapText="1"/>
    </xf>
    <xf numFmtId="0" fontId="0" fillId="3" borderId="7" applyNumberFormat="0" applyFont="1" applyFill="1" applyBorder="1" applyAlignment="1" applyProtection="0">
      <alignment vertical="bottom"/>
    </xf>
    <xf numFmtId="61" fontId="0" fillId="3" borderId="3" applyNumberFormat="1" applyFont="1" applyFill="1" applyBorder="1" applyAlignment="1" applyProtection="0">
      <alignment vertical="bottom"/>
    </xf>
    <xf numFmtId="59" fontId="0" fillId="3" borderId="3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center" vertical="center" wrapText="1"/>
    </xf>
    <xf numFmtId="59" fontId="0" fillId="3" borderId="25" applyNumberFormat="1" applyFont="1" applyFill="1" applyBorder="1" applyAlignment="1" applyProtection="0">
      <alignment vertical="bottom"/>
    </xf>
    <xf numFmtId="59" fontId="0" fillId="3" borderId="8" applyNumberFormat="1" applyFont="1" applyFill="1" applyBorder="1" applyAlignment="1" applyProtection="0">
      <alignment vertical="bottom"/>
    </xf>
    <xf numFmtId="49" fontId="3" fillId="3" borderId="19" applyNumberFormat="1" applyFont="1" applyFill="1" applyBorder="1" applyAlignment="1" applyProtection="0">
      <alignment horizontal="left" vertical="center" wrapText="1"/>
    </xf>
    <xf numFmtId="0" fontId="3" fillId="3" borderId="16" applyNumberFormat="0" applyFont="1" applyFill="1" applyBorder="1" applyAlignment="1" applyProtection="0">
      <alignment horizontal="left" vertical="center" wrapText="1"/>
    </xf>
    <xf numFmtId="0" fontId="3" fillId="3" borderId="20" applyNumberFormat="0" applyFont="1" applyFill="1" applyBorder="1" applyAlignment="1" applyProtection="0">
      <alignment horizontal="left" vertical="center" wrapText="1"/>
    </xf>
    <xf numFmtId="0" fontId="0" fillId="3" borderId="25" applyNumberFormat="0" applyFont="1" applyFill="1" applyBorder="1" applyAlignment="1" applyProtection="0">
      <alignment vertical="bottom"/>
    </xf>
    <xf numFmtId="59" fontId="0" fillId="3" borderId="26" applyNumberFormat="1" applyFont="1" applyFill="1" applyBorder="1" applyAlignment="1" applyProtection="0">
      <alignment vertical="bottom"/>
    </xf>
    <xf numFmtId="59" fontId="0" fillId="3" borderId="27" applyNumberFormat="1" applyFont="1" applyFill="1" applyBorder="1" applyAlignment="1" applyProtection="0">
      <alignment vertical="bottom"/>
    </xf>
    <xf numFmtId="60" fontId="0" fillId="4" borderId="11" applyNumberFormat="1" applyFont="1" applyFill="1" applyBorder="1" applyAlignment="1" applyProtection="0">
      <alignment vertical="bottom"/>
    </xf>
    <xf numFmtId="0" fontId="0" fillId="3" borderId="2" applyNumberFormat="0" applyFont="1" applyFill="1" applyBorder="1" applyAlignment="1" applyProtection="0">
      <alignment vertical="bottom"/>
    </xf>
    <xf numFmtId="59" fontId="0" fillId="3" borderId="28" applyNumberFormat="1" applyFont="1" applyFill="1" applyBorder="1" applyAlignment="1" applyProtection="0">
      <alignment vertical="bottom"/>
    </xf>
    <xf numFmtId="59" fontId="0" fillId="3" borderId="1" applyNumberFormat="1" applyFont="1" applyFill="1" applyBorder="1" applyAlignment="1" applyProtection="0">
      <alignment vertical="bottom"/>
    </xf>
    <xf numFmtId="60" fontId="0" fillId="4" borderId="29" applyNumberFormat="1" applyFont="1" applyFill="1" applyBorder="1" applyAlignment="1" applyProtection="0">
      <alignment vertical="bottom"/>
    </xf>
    <xf numFmtId="59" fontId="0" fillId="3" borderId="30" applyNumberFormat="1" applyFont="1" applyFill="1" applyBorder="1" applyAlignment="1" applyProtection="0">
      <alignment vertical="bottom"/>
    </xf>
    <xf numFmtId="59" fontId="0" fillId="3" borderId="31" applyNumberFormat="1" applyFont="1" applyFill="1" applyBorder="1" applyAlignment="1" applyProtection="0">
      <alignment vertical="bottom"/>
    </xf>
    <xf numFmtId="59" fontId="0" fillId="3" borderId="32" applyNumberFormat="1" applyFont="1" applyFill="1" applyBorder="1" applyAlignment="1" applyProtection="0">
      <alignment vertical="bottom"/>
    </xf>
    <xf numFmtId="59" fontId="0" fillId="3" borderId="33" applyNumberFormat="1" applyFont="1" applyFill="1" applyBorder="1" applyAlignment="1" applyProtection="0">
      <alignment vertical="bottom"/>
    </xf>
    <xf numFmtId="60" fontId="0" fillId="4" borderId="34" applyNumberFormat="1" applyFont="1" applyFill="1" applyBorder="1" applyAlignment="1" applyProtection="0">
      <alignment vertical="bottom"/>
    </xf>
    <xf numFmtId="60" fontId="0" fillId="4" borderId="10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 wrapText="1"/>
    </xf>
    <xf numFmtId="0" fontId="0" fillId="3" borderId="35" applyNumberFormat="0" applyFont="1" applyFill="1" applyBorder="1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49" fontId="0" fillId="5" borderId="10" applyNumberFormat="1" applyFont="1" applyFill="1" applyBorder="1" applyAlignment="1" applyProtection="0">
      <alignment vertical="bottom" wrapText="1"/>
    </xf>
    <xf numFmtId="59" fontId="0" fillId="3" borderId="37" applyNumberFormat="1" applyFont="1" applyFill="1" applyBorder="1" applyAlignment="1" applyProtection="0">
      <alignment vertical="bottom"/>
    </xf>
    <xf numFmtId="60" fontId="0" fillId="3" borderId="10" applyNumberFormat="1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  <xf numFmtId="0" fontId="0" fillId="3" borderId="15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vertical="bottom"/>
    </xf>
    <xf numFmtId="0" fontId="0" fillId="3" borderId="39" applyNumberFormat="0" applyFont="1" applyFill="1" applyBorder="1" applyAlignment="1" applyProtection="0">
      <alignment vertical="bottom"/>
    </xf>
    <xf numFmtId="49" fontId="3" fillId="2" borderId="32" applyNumberFormat="1" applyFont="1" applyFill="1" applyBorder="1" applyAlignment="1" applyProtection="0">
      <alignment horizontal="left" vertical="bottom" wrapText="1"/>
    </xf>
    <xf numFmtId="59" fontId="0" fillId="3" borderId="40" applyNumberFormat="1" applyFont="1" applyFill="1" applyBorder="1" applyAlignment="1" applyProtection="0">
      <alignment vertical="bottom"/>
    </xf>
    <xf numFmtId="60" fontId="0" fillId="3" borderId="41" applyNumberFormat="1" applyFont="1" applyFill="1" applyBorder="1" applyAlignment="1" applyProtection="0">
      <alignment vertical="bottom"/>
    </xf>
    <xf numFmtId="0" fontId="0" fillId="3" borderId="42" applyNumberFormat="0" applyFont="1" applyFill="1" applyBorder="1" applyAlignment="1" applyProtection="0">
      <alignment vertical="bottom"/>
    </xf>
    <xf numFmtId="59" fontId="0" fillId="3" borderId="43" applyNumberFormat="1" applyFont="1" applyFill="1" applyBorder="1" applyAlignment="1" applyProtection="0">
      <alignment vertical="bottom"/>
    </xf>
    <xf numFmtId="60" fontId="0" fillId="3" borderId="29" applyNumberFormat="1" applyFont="1" applyFill="1" applyBorder="1" applyAlignment="1" applyProtection="0">
      <alignment vertical="bottom"/>
    </xf>
    <xf numFmtId="60" fontId="0" fillId="3" borderId="34" applyNumberFormat="1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 wrapText="1"/>
    </xf>
    <xf numFmtId="62" fontId="0" fillId="3" borderId="15" applyNumberFormat="1" applyFont="1" applyFill="1" applyBorder="1" applyAlignment="1" applyProtection="0">
      <alignment vertical="bottom"/>
    </xf>
    <xf numFmtId="62" fontId="0" fillId="3" borderId="16" applyNumberFormat="1" applyFont="1" applyFill="1" applyBorder="1" applyAlignment="1" applyProtection="0">
      <alignment vertical="bottom"/>
    </xf>
    <xf numFmtId="0" fontId="0" fillId="3" borderId="24" applyNumberFormat="0" applyFont="1" applyFill="1" applyBorder="1" applyAlignment="1" applyProtection="0">
      <alignment vertical="bottom"/>
    </xf>
    <xf numFmtId="49" fontId="0" fillId="3" borderId="10" applyNumberFormat="1" applyFont="1" applyFill="1" applyBorder="1" applyAlignment="1" applyProtection="0">
      <alignment vertical="bottom" wrapText="1"/>
    </xf>
    <xf numFmtId="60" fontId="0" fillId="3" borderId="32" applyNumberFormat="1" applyFont="1" applyFill="1" applyBorder="1" applyAlignment="1" applyProtection="0">
      <alignment vertical="bottom"/>
    </xf>
    <xf numFmtId="60" fontId="0" fillId="3" borderId="33" applyNumberFormat="1" applyFont="1" applyFill="1" applyBorder="1" applyAlignment="1" applyProtection="0">
      <alignment vertical="bottom"/>
    </xf>
    <xf numFmtId="60" fontId="0" fillId="3" borderId="44" applyNumberFormat="1" applyFont="1" applyFill="1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 wrapText="1"/>
    </xf>
    <xf numFmtId="60" fontId="5" fillId="3" borderId="26" applyNumberFormat="1" applyFont="1" applyFill="1" applyBorder="1" applyAlignment="1" applyProtection="0">
      <alignment vertical="bottom"/>
    </xf>
    <xf numFmtId="60" fontId="5" fillId="3" borderId="27" applyNumberFormat="1" applyFont="1" applyFill="1" applyBorder="1" applyAlignment="1" applyProtection="0">
      <alignment vertical="bottom"/>
    </xf>
    <xf numFmtId="49" fontId="0" fillId="3" borderId="29" applyNumberFormat="1" applyFont="1" applyFill="1" applyBorder="1" applyAlignment="1" applyProtection="0">
      <alignment vertical="bottom" wrapText="1"/>
    </xf>
    <xf numFmtId="60" fontId="5" fillId="3" borderId="28" applyNumberFormat="1" applyFont="1" applyFill="1" applyBorder="1" applyAlignment="1" applyProtection="0">
      <alignment vertical="bottom"/>
    </xf>
    <xf numFmtId="60" fontId="5" fillId="3" borderId="1" applyNumberFormat="1" applyFont="1" applyFill="1" applyBorder="1" applyAlignment="1" applyProtection="0">
      <alignment vertical="bottom"/>
    </xf>
    <xf numFmtId="60" fontId="5" fillId="3" borderId="2" applyNumberFormat="1" applyFont="1" applyFill="1" applyBorder="1" applyAlignment="1" applyProtection="0">
      <alignment vertical="bottom"/>
    </xf>
    <xf numFmtId="49" fontId="0" fillId="3" borderId="29" applyNumberFormat="1" applyFont="1" applyFill="1" applyBorder="1" applyAlignment="1" applyProtection="0">
      <alignment vertical="center" wrapText="1"/>
    </xf>
    <xf numFmtId="60" fontId="6" fillId="3" borderId="28" applyNumberFormat="1" applyFont="1" applyFill="1" applyBorder="1" applyAlignment="1" applyProtection="0">
      <alignment vertical="center"/>
    </xf>
    <xf numFmtId="60" fontId="6" fillId="3" borderId="1" applyNumberFormat="1" applyFont="1" applyFill="1" applyBorder="1" applyAlignment="1" applyProtection="0">
      <alignment vertical="center"/>
    </xf>
    <xf numFmtId="60" fontId="6" fillId="3" borderId="2" applyNumberFormat="1" applyFont="1" applyFill="1" applyBorder="1" applyAlignment="1" applyProtection="0">
      <alignment vertical="bottom"/>
    </xf>
    <xf numFmtId="49" fontId="0" fillId="3" borderId="34" applyNumberFormat="1" applyFont="1" applyFill="1" applyBorder="1" applyAlignment="1" applyProtection="0">
      <alignment vertical="bottom" wrapText="1"/>
    </xf>
    <xf numFmtId="60" fontId="6" fillId="3" borderId="30" applyNumberFormat="1" applyFont="1" applyFill="1" applyBorder="1" applyAlignment="1" applyProtection="0">
      <alignment vertical="bottom"/>
    </xf>
    <xf numFmtId="60" fontId="6" fillId="3" borderId="31" applyNumberFormat="1" applyFont="1" applyFill="1" applyBorder="1" applyAlignment="1" applyProtection="0">
      <alignment vertical="bottom"/>
    </xf>
    <xf numFmtId="0" fontId="0" fillId="3" borderId="14" applyNumberFormat="0" applyFont="1" applyFill="1" applyBorder="1" applyAlignment="1" applyProtection="0">
      <alignment vertical="bottom" wrapText="1"/>
    </xf>
    <xf numFmtId="60" fontId="0" fillId="3" borderId="15" applyNumberFormat="1" applyFont="1" applyFill="1" applyBorder="1" applyAlignment="1" applyProtection="0">
      <alignment vertical="bottom"/>
    </xf>
    <xf numFmtId="60" fontId="0" fillId="3" borderId="16" applyNumberFormat="1" applyFont="1" applyFill="1" applyBorder="1" applyAlignment="1" applyProtection="0">
      <alignment vertical="bottom"/>
    </xf>
    <xf numFmtId="49" fontId="0" fillId="3" borderId="26" applyNumberFormat="1" applyFont="1" applyFill="1" applyBorder="1" applyAlignment="1" applyProtection="0">
      <alignment vertical="bottom" wrapText="1"/>
    </xf>
    <xf numFmtId="60" fontId="0" fillId="3" borderId="27" applyNumberFormat="1" applyFont="1" applyFill="1" applyBorder="1" applyAlignment="1" applyProtection="0">
      <alignment vertical="bottom"/>
    </xf>
    <xf numFmtId="60" fontId="0" fillId="3" borderId="45" applyNumberFormat="1" applyFont="1" applyFill="1" applyBorder="1" applyAlignment="1" applyProtection="0">
      <alignment vertical="bottom"/>
    </xf>
    <xf numFmtId="49" fontId="0" fillId="3" borderId="30" applyNumberFormat="1" applyFont="1" applyFill="1" applyBorder="1" applyAlignment="1" applyProtection="0">
      <alignment vertical="bottom" wrapText="1"/>
    </xf>
    <xf numFmtId="9" fontId="0" fillId="3" borderId="31" applyNumberFormat="1" applyFont="1" applyFill="1" applyBorder="1" applyAlignment="1" applyProtection="0">
      <alignment vertical="bottom"/>
    </xf>
    <xf numFmtId="9" fontId="0" fillId="3" borderId="37" applyNumberFormat="1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0" fontId="0" fillId="3" borderId="23" applyNumberFormat="0" applyFont="1" applyFill="1" applyBorder="1" applyAlignment="1" applyProtection="0">
      <alignment vertical="bottom"/>
    </xf>
    <xf numFmtId="60" fontId="0" fillId="3" borderId="24" applyNumberFormat="1" applyFont="1" applyFill="1" applyBorder="1" applyAlignment="1" applyProtection="0">
      <alignment vertical="bottom"/>
    </xf>
    <xf numFmtId="0" fontId="0" fillId="3" borderId="46" applyNumberFormat="0" applyFont="1" applyFill="1" applyBorder="1" applyAlignment="1" applyProtection="0">
      <alignment vertical="bottom"/>
    </xf>
    <xf numFmtId="62" fontId="0" fillId="3" borderId="5" applyNumberFormat="1" applyFont="1" applyFill="1" applyBorder="1" applyAlignment="1" applyProtection="0">
      <alignment vertical="bottom"/>
    </xf>
    <xf numFmtId="62" fontId="0" fillId="3" borderId="3" applyNumberFormat="1" applyFont="1" applyFill="1" applyBorder="1" applyAlignment="1" applyProtection="0">
      <alignment vertical="bottom"/>
    </xf>
    <xf numFmtId="60" fontId="0" fillId="3" borderId="3" applyNumberFormat="1" applyFont="1" applyFill="1" applyBorder="1" applyAlignment="1" applyProtection="0">
      <alignment vertical="bottom"/>
    </xf>
    <xf numFmtId="0" fontId="0" fillId="3" borderId="47" applyNumberFormat="0" applyFont="1" applyFill="1" applyBorder="1" applyAlignment="1" applyProtection="0">
      <alignment vertical="bottom"/>
    </xf>
    <xf numFmtId="0" fontId="0" fillId="3" borderId="48" applyNumberFormat="0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63" fontId="0" fillId="3" borderId="1" applyNumberFormat="1" applyFont="1" applyFill="1" applyBorder="1" applyAlignment="1" applyProtection="0">
      <alignment vertical="bottom"/>
    </xf>
    <xf numFmtId="9" fontId="0" fillId="3" borderId="1" applyNumberFormat="1" applyFont="1" applyFill="1" applyBorder="1" applyAlignment="1" applyProtection="0">
      <alignment vertical="bottom"/>
    </xf>
    <xf numFmtId="59" fontId="0" fillId="3" borderId="2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vertical="bottom"/>
    </xf>
    <xf numFmtId="62" fontId="0" fillId="3" borderId="2" applyNumberFormat="1" applyFont="1" applyFill="1" applyBorder="1" applyAlignment="1" applyProtection="0">
      <alignment vertical="bottom"/>
    </xf>
    <xf numFmtId="49" fontId="7" fillId="3" borderId="50" applyNumberFormat="1" applyFont="1" applyFill="1" applyBorder="1" applyAlignment="1" applyProtection="0">
      <alignment horizontal="center" vertical="bottom"/>
    </xf>
    <xf numFmtId="49" fontId="7" fillId="6" borderId="51" applyNumberFormat="1" applyFont="1" applyFill="1" applyBorder="1" applyAlignment="1" applyProtection="0">
      <alignment horizontal="center" vertical="bottom" wrapText="1"/>
    </xf>
    <xf numFmtId="49" fontId="7" fillId="6" borderId="52" applyNumberFormat="1" applyFont="1" applyFill="1" applyBorder="1" applyAlignment="1" applyProtection="0">
      <alignment horizontal="center" vertical="bottom" wrapText="1"/>
    </xf>
    <xf numFmtId="0" fontId="0" fillId="3" borderId="53" applyNumberFormat="0" applyFont="1" applyFill="1" applyBorder="1" applyAlignment="1" applyProtection="0">
      <alignment vertical="bottom"/>
    </xf>
    <xf numFmtId="49" fontId="8" fillId="3" borderId="54" applyNumberFormat="1" applyFont="1" applyFill="1" applyBorder="1" applyAlignment="1" applyProtection="0">
      <alignment horizontal="center" vertical="bottom"/>
    </xf>
    <xf numFmtId="63" fontId="8" fillId="7" borderId="55" applyNumberFormat="1" applyFont="1" applyFill="1" applyBorder="1" applyAlignment="1" applyProtection="0">
      <alignment horizontal="center" vertical="bottom"/>
    </xf>
    <xf numFmtId="63" fontId="8" fillId="7" borderId="55" applyNumberFormat="1" applyFont="1" applyFill="1" applyBorder="1" applyAlignment="1" applyProtection="0">
      <alignment horizontal="center" vertical="bottom" wrapText="1"/>
    </xf>
    <xf numFmtId="9" fontId="8" fillId="7" borderId="56" applyNumberFormat="1" applyFont="1" applyFill="1" applyBorder="1" applyAlignment="1" applyProtection="0">
      <alignment horizontal="center" vertical="bottom" wrapText="1"/>
    </xf>
    <xf numFmtId="49" fontId="8" fillId="3" borderId="57" applyNumberFormat="1" applyFont="1" applyFill="1" applyBorder="1" applyAlignment="1" applyProtection="0">
      <alignment horizontal="center" vertical="bottom"/>
    </xf>
    <xf numFmtId="63" fontId="8" fillId="8" borderId="58" applyNumberFormat="1" applyFont="1" applyFill="1" applyBorder="1" applyAlignment="1" applyProtection="0">
      <alignment horizontal="center" vertical="bottom"/>
    </xf>
    <xf numFmtId="63" fontId="8" fillId="8" borderId="58" applyNumberFormat="1" applyFont="1" applyFill="1" applyBorder="1" applyAlignment="1" applyProtection="0">
      <alignment horizontal="center" vertical="bottom" wrapText="1"/>
    </xf>
    <xf numFmtId="9" fontId="8" fillId="8" borderId="59" applyNumberFormat="1" applyFont="1" applyFill="1" applyBorder="1" applyAlignment="1" applyProtection="0">
      <alignment horizontal="center" vertical="bottom" wrapText="1"/>
    </xf>
    <xf numFmtId="63" fontId="8" fillId="7" borderId="58" applyNumberFormat="1" applyFont="1" applyFill="1" applyBorder="1" applyAlignment="1" applyProtection="0">
      <alignment horizontal="center" vertical="bottom"/>
    </xf>
    <xf numFmtId="63" fontId="8" fillId="7" borderId="58" applyNumberFormat="1" applyFont="1" applyFill="1" applyBorder="1" applyAlignment="1" applyProtection="0">
      <alignment horizontal="center" vertical="bottom" wrapText="1"/>
    </xf>
    <xf numFmtId="9" fontId="8" fillId="7" borderId="59" applyNumberFormat="1" applyFont="1" applyFill="1" applyBorder="1" applyAlignment="1" applyProtection="0">
      <alignment horizontal="center" vertical="bottom" wrapText="1"/>
    </xf>
    <xf numFmtId="49" fontId="9" fillId="3" borderId="60" applyNumberFormat="1" applyFont="1" applyFill="1" applyBorder="1" applyAlignment="1" applyProtection="0">
      <alignment horizontal="center" vertical="bottom"/>
    </xf>
    <xf numFmtId="0" fontId="9" fillId="8" borderId="61" applyNumberFormat="0" applyFont="1" applyFill="1" applyBorder="1" applyAlignment="1" applyProtection="0">
      <alignment horizontal="center" vertical="bottom"/>
    </xf>
    <xf numFmtId="63" fontId="8" fillId="8" borderId="61" applyNumberFormat="1" applyFont="1" applyFill="1" applyBorder="1" applyAlignment="1" applyProtection="0">
      <alignment horizontal="center" vertical="bottom" wrapText="1"/>
    </xf>
    <xf numFmtId="9" fontId="8" fillId="8" borderId="62" applyNumberFormat="1" applyFont="1" applyFill="1" applyBorder="1" applyAlignment="1" applyProtection="0">
      <alignment horizontal="center" vertical="bottom" wrapText="1"/>
    </xf>
    <xf numFmtId="0" fontId="0" fillId="3" borderId="63" applyNumberFormat="0" applyFont="1" applyFill="1" applyBorder="1" applyAlignment="1" applyProtection="0">
      <alignment vertical="bottom"/>
    </xf>
    <xf numFmtId="0" fontId="0" fillId="3" borderId="46" applyNumberFormat="0" applyFont="1" applyFill="1" applyBorder="1" applyAlignment="1" applyProtection="0">
      <alignment vertical="bottom" wrapText="1"/>
    </xf>
    <xf numFmtId="0" fontId="0" fillId="3" borderId="64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4bac3"/>
      <rgbColor rgb="ffffffff"/>
      <rgbColor rgb="ffaaaaaa"/>
      <rgbColor rgb="ffff0000"/>
      <rgbColor rgb="ff8e98a5"/>
      <rgbColor rgb="ff9cc2e5"/>
      <rgbColor rgb="ff5b9bd5"/>
      <rgbColor rgb="ffbdd6ee"/>
      <rgbColor rgb="ffdeeaf6"/>
      <rgbColor rgb="ff595959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Arial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Arial"/>
              </a:rPr>
              <a:t>Glen HA Cumulative Cash Balance</a:t>
            </a:r>
          </a:p>
        </c:rich>
      </c:tx>
      <c:layout>
        <c:manualLayout>
          <c:xMode val="edge"/>
          <c:yMode val="edge"/>
          <c:x val="0.360946"/>
          <c:y val="0"/>
          <c:w val="0.278108"/>
          <c:h val="0.11577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715704"/>
          <c:y val="0.115778"/>
          <c:w val="0.92343"/>
          <c:h val="0.787258"/>
        </c:manualLayout>
      </c:layout>
      <c:lineChart>
        <c:grouping val="standard"/>
        <c:varyColors val="0"/>
        <c:ser>
          <c:idx val="0"/>
          <c:order val="0"/>
          <c:tx>
            <c:v>Cumulative Closing Cashbalance (Incl Int Rec'd)</c:v>
          </c:tx>
          <c:spPr>
            <a:noFill/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2108300.000000</c:v>
              </c:pt>
              <c:pt idx="1">
                <c:v>1966420.000000</c:v>
              </c:pt>
              <c:pt idx="2">
                <c:v>1919060.000000</c:v>
              </c:pt>
              <c:pt idx="3">
                <c:v>1819130.000000</c:v>
              </c:pt>
              <c:pt idx="4">
                <c:v>2098320.000000</c:v>
              </c:pt>
              <c:pt idx="5">
                <c:v>1929470.000000</c:v>
              </c:pt>
              <c:pt idx="6">
                <c:v>1362610.000000</c:v>
              </c:pt>
              <c:pt idx="7">
                <c:v>1057300.000000</c:v>
              </c:pt>
              <c:pt idx="8">
                <c:v>1011600.000000</c:v>
              </c:pt>
              <c:pt idx="9">
                <c:v>1057730.000000</c:v>
              </c:pt>
              <c:pt idx="10">
                <c:v>1547260.000000</c:v>
              </c:pt>
              <c:pt idx="11">
                <c:v>2321360.000000</c:v>
              </c:pt>
              <c:pt idx="12">
                <c:v>1934340.000000</c:v>
              </c:pt>
              <c:pt idx="13">
                <c:v>1639430.000000</c:v>
              </c:pt>
              <c:pt idx="14">
                <c:v>1398720.000000</c:v>
              </c:pt>
              <c:pt idx="15">
                <c:v>1374810.000000</c:v>
              </c:pt>
              <c:pt idx="16">
                <c:v>2121830.000000</c:v>
              </c:pt>
              <c:pt idx="17">
                <c:v>2769180.000000</c:v>
              </c:pt>
              <c:pt idx="18">
                <c:v>3303340.000000</c:v>
              </c:pt>
              <c:pt idx="19">
                <c:v>4089900.000000</c:v>
              </c:pt>
              <c:pt idx="20">
                <c:v>3867940.000000</c:v>
              </c:pt>
              <c:pt idx="21">
                <c:v>4658520.000000</c:v>
              </c:pt>
              <c:pt idx="22">
                <c:v>5097710.000000</c:v>
              </c:pt>
              <c:pt idx="23">
                <c:v>5800830.000000</c:v>
              </c:pt>
              <c:pt idx="24">
                <c:v>6463560.000000</c:v>
              </c:pt>
              <c:pt idx="25">
                <c:v>7246520.000000</c:v>
              </c:pt>
              <c:pt idx="26">
                <c:v>7991960.000000</c:v>
              </c:pt>
              <c:pt idx="27">
                <c:v>9956950.000000</c:v>
              </c:pt>
              <c:pt idx="28">
                <c:v>11040400.000000</c:v>
              </c:pt>
              <c:pt idx="29">
                <c:v>10964200.000000</c:v>
              </c:pt>
            </c:numLit>
          </c:val>
          <c:smooth val="1"/>
        </c:ser>
        <c:ser>
          <c:idx val="1"/>
          <c:order val="1"/>
          <c:tx>
            <c:v>Minumum working Balance</c:v>
          </c:tx>
          <c:spPr>
            <a:noFill/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  <c:size val="4"/>
            <c:spPr>
              <a:solidFill>
                <a:srgbClr val="000000">
                  <a:alpha val="0"/>
                </a:srgbClr>
              </a:solidFill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</c:strLit>
          </c:cat>
          <c:val>
            <c:numLit>
              <c:ptCount val="30"/>
              <c:pt idx="0">
                <c:v>500000.000000</c:v>
              </c:pt>
              <c:pt idx="1">
                <c:v>500000.000000</c:v>
              </c:pt>
              <c:pt idx="2">
                <c:v>500000.000000</c:v>
              </c:pt>
              <c:pt idx="3">
                <c:v>500000.000000</c:v>
              </c:pt>
              <c:pt idx="4">
                <c:v>500000.000000</c:v>
              </c:pt>
              <c:pt idx="5">
                <c:v>500000.000000</c:v>
              </c:pt>
              <c:pt idx="6">
                <c:v>500000.000000</c:v>
              </c:pt>
              <c:pt idx="7">
                <c:v>500000.000000</c:v>
              </c:pt>
              <c:pt idx="8">
                <c:v>500000.000000</c:v>
              </c:pt>
              <c:pt idx="9">
                <c:v>500000.000000</c:v>
              </c:pt>
              <c:pt idx="10">
                <c:v>500000.000000</c:v>
              </c:pt>
              <c:pt idx="11">
                <c:v>500000.000000</c:v>
              </c:pt>
              <c:pt idx="12">
                <c:v>500000.000000</c:v>
              </c:pt>
              <c:pt idx="13">
                <c:v>500000.000000</c:v>
              </c:pt>
              <c:pt idx="14">
                <c:v>500000.000000</c:v>
              </c:pt>
              <c:pt idx="15">
                <c:v>500000.000000</c:v>
              </c:pt>
              <c:pt idx="16">
                <c:v>500000.000000</c:v>
              </c:pt>
              <c:pt idx="17">
                <c:v>500000.000000</c:v>
              </c:pt>
              <c:pt idx="18">
                <c:v>500000.000000</c:v>
              </c:pt>
              <c:pt idx="19">
                <c:v>500000.000000</c:v>
              </c:pt>
              <c:pt idx="20">
                <c:v>500000.000000</c:v>
              </c:pt>
              <c:pt idx="21">
                <c:v>500000.000000</c:v>
              </c:pt>
              <c:pt idx="22">
                <c:v>500000.000000</c:v>
              </c:pt>
              <c:pt idx="23">
                <c:v>500000.000000</c:v>
              </c:pt>
              <c:pt idx="24">
                <c:v>500000.000000</c:v>
              </c:pt>
              <c:pt idx="25">
                <c:v>500000.000000</c:v>
              </c:pt>
              <c:pt idx="26">
                <c:v>500000.000000</c:v>
              </c:pt>
              <c:pt idx="27">
                <c:v>500000.000000</c:v>
              </c:pt>
              <c:pt idx="28">
                <c:v>500000.000000</c:v>
              </c:pt>
              <c:pt idx="29">
                <c:v>500000.000000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&quot; &quot;#,##0&quot; &quot;;&quot;-&quot;#,##0&quot; &quot;;&quot; '-&quot;??&quot; &quot;" sourceLinked="0"/>
        <c:majorTickMark val="out"/>
        <c:minorTickMark val="none"/>
        <c:tickLblPos val="low"/>
        <c:spPr>
          <a:ln w="12700" cap="flat">
            <a:solidFill>
              <a:srgbClr val="D9D9D9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Arial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3e+06"/>
        <c:minorUnit val="1.5e+06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52974"/>
          <c:y val="0.942993"/>
          <c:w val="0.466552"/>
          <c:h val="0.057006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595959"/>
              </a:solidFill>
              <a:latin typeface="Arial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403086</xdr:colOff>
      <xdr:row>54</xdr:row>
      <xdr:rowOff>43118</xdr:rowOff>
    </xdr:from>
    <xdr:to>
      <xdr:col>8</xdr:col>
      <xdr:colOff>78501</xdr:colOff>
      <xdr:row>71</xdr:row>
      <xdr:rowOff>59867</xdr:rowOff>
    </xdr:to>
    <xdr:graphicFrame>
      <xdr:nvGraphicFramePr>
        <xdr:cNvPr id="2" name="Chart 1"/>
        <xdr:cNvGraphicFramePr/>
      </xdr:nvGraphicFramePr>
      <xdr:xfrm>
        <a:off x="403086" y="5843843"/>
        <a:ext cx="9949716" cy="276947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G74"/>
  <sheetViews>
    <sheetView workbookViewId="0" showGridLines="0" defaultGridColor="1"/>
  </sheetViews>
  <sheetFormatPr defaultColWidth="9.16667" defaultRowHeight="12.75" customHeight="1" outlineLevelRow="0" outlineLevelCol="0"/>
  <cols>
    <col min="1" max="1" width="36.5" style="1" customWidth="1"/>
    <col min="2" max="2" width="18.8516" style="1" customWidth="1"/>
    <col min="3" max="3" width="13.5" style="1" customWidth="1"/>
    <col min="4" max="4" width="16" style="1" customWidth="1"/>
    <col min="5" max="5" width="13.8516" style="1" customWidth="1"/>
    <col min="6" max="6" width="12.6719" style="1" customWidth="1"/>
    <col min="7" max="7" width="12.5" style="1" customWidth="1"/>
    <col min="8" max="10" width="11" style="1" customWidth="1"/>
    <col min="11" max="20" width="10.6719" style="1" customWidth="1"/>
    <col min="21" max="23" width="12" style="1" customWidth="1"/>
    <col min="24" max="31" width="10.8516" style="1" customWidth="1"/>
    <col min="32" max="32" hidden="1" width="9.16667" style="1" customWidth="1"/>
    <col min="33" max="33" width="16.8516" style="1" customWidth="1"/>
    <col min="34" max="256" width="9.17188" style="1" customWidth="1"/>
  </cols>
  <sheetData>
    <row r="1" ht="12.75" customHeight="1">
      <c r="A1" t="s" s="2">
        <v>0</v>
      </c>
      <c r="B1" t="s" s="3">
        <v>1</v>
      </c>
      <c r="C1" s="4"/>
      <c r="D1" s="5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2.75" customHeight="1">
      <c r="A2" s="6"/>
      <c r="B2" s="7"/>
      <c r="C2" s="4"/>
      <c r="D2" s="5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21" customHeight="1">
      <c r="A3" s="8"/>
      <c r="B3" t="s" s="9">
        <v>2</v>
      </c>
      <c r="C3" t="s" s="10">
        <v>3</v>
      </c>
      <c r="D3" t="s" s="10">
        <v>4</v>
      </c>
      <c r="E3" t="s" s="10">
        <v>5</v>
      </c>
      <c r="F3" t="s" s="10">
        <v>6</v>
      </c>
      <c r="G3" t="s" s="10">
        <v>7</v>
      </c>
      <c r="H3" t="s" s="10">
        <v>8</v>
      </c>
      <c r="I3" t="s" s="10">
        <v>9</v>
      </c>
      <c r="J3" t="s" s="10">
        <v>10</v>
      </c>
      <c r="K3" t="s" s="10">
        <v>11</v>
      </c>
      <c r="L3" t="s" s="10">
        <v>12</v>
      </c>
      <c r="M3" t="s" s="10">
        <v>13</v>
      </c>
      <c r="N3" t="s" s="10">
        <v>14</v>
      </c>
      <c r="O3" t="s" s="10">
        <v>15</v>
      </c>
      <c r="P3" t="s" s="10">
        <v>16</v>
      </c>
      <c r="Q3" t="s" s="10">
        <v>17</v>
      </c>
      <c r="R3" t="s" s="10">
        <v>18</v>
      </c>
      <c r="S3" t="s" s="10">
        <v>19</v>
      </c>
      <c r="T3" t="s" s="10">
        <v>20</v>
      </c>
      <c r="U3" t="s" s="10">
        <v>21</v>
      </c>
      <c r="V3" t="s" s="10">
        <v>22</v>
      </c>
      <c r="W3" t="s" s="10">
        <v>23</v>
      </c>
      <c r="X3" t="s" s="10">
        <v>24</v>
      </c>
      <c r="Y3" t="s" s="10">
        <v>25</v>
      </c>
      <c r="Z3" t="s" s="10">
        <v>26</v>
      </c>
      <c r="AA3" t="s" s="10">
        <v>27</v>
      </c>
      <c r="AB3" t="s" s="10">
        <v>28</v>
      </c>
      <c r="AC3" t="s" s="10">
        <v>29</v>
      </c>
      <c r="AD3" t="s" s="10">
        <v>30</v>
      </c>
      <c r="AE3" t="s" s="11">
        <v>31</v>
      </c>
      <c r="AF3" s="12"/>
      <c r="AG3" s="13"/>
    </row>
    <row r="4" ht="13.5" customHeight="1">
      <c r="A4" t="s" s="14">
        <v>32</v>
      </c>
      <c r="B4" s="15">
        <v>1911054.4675</v>
      </c>
      <c r="C4" s="15">
        <v>2001480.3736625</v>
      </c>
      <c r="D4" s="15">
        <v>2099179.77802762</v>
      </c>
      <c r="E4" s="15">
        <v>2201821.61832465</v>
      </c>
      <c r="F4" s="15">
        <v>2309549.20766443</v>
      </c>
      <c r="G4" s="15">
        <v>2366886.14428805</v>
      </c>
      <c r="H4" s="15">
        <v>2425648.46845589</v>
      </c>
      <c r="I4" s="15">
        <v>2485871.65413914</v>
      </c>
      <c r="J4" s="15">
        <v>2547592.05894392</v>
      </c>
      <c r="K4" s="15">
        <v>2610846.94613783</v>
      </c>
      <c r="L4" s="15">
        <v>2675674.50722601</v>
      </c>
      <c r="M4" s="15">
        <v>2742113.88509008</v>
      </c>
      <c r="N4" s="15">
        <v>2810205.19770442</v>
      </c>
      <c r="O4" s="15">
        <v>2879989.56244386</v>
      </c>
      <c r="P4" s="15">
        <v>2951509.12099772</v>
      </c>
      <c r="Q4" s="15">
        <v>3024807.06490529</v>
      </c>
      <c r="R4" s="15">
        <v>3099927.6617282</v>
      </c>
      <c r="S4" s="15">
        <v>3176916.28187568</v>
      </c>
      <c r="T4" s="15">
        <v>3255819.42609894</v>
      </c>
      <c r="U4" s="15">
        <v>3336684.75367131</v>
      </c>
      <c r="V4" s="15">
        <v>3419561.11127138</v>
      </c>
      <c r="W4" s="15">
        <v>3504498.56258663</v>
      </c>
      <c r="X4" s="15">
        <v>3591548.41865542</v>
      </c>
      <c r="Y4" s="15">
        <v>3680763.26896601</v>
      </c>
      <c r="Z4" s="15">
        <v>3772197.01333125</v>
      </c>
      <c r="AA4" s="15">
        <v>3865904.89455845</v>
      </c>
      <c r="AB4" s="15">
        <v>3961943.53193421</v>
      </c>
      <c r="AC4" s="15">
        <v>4060370.95554459</v>
      </c>
      <c r="AD4" s="15">
        <v>4161246.64145148</v>
      </c>
      <c r="AE4" s="15">
        <v>4264631.5477464</v>
      </c>
      <c r="AF4" s="16">
        <v>91196244.1249314</v>
      </c>
      <c r="AG4" s="17"/>
    </row>
    <row r="5" ht="26.25" customHeight="1">
      <c r="A5" t="s" s="14">
        <v>33</v>
      </c>
      <c r="B5" s="15">
        <v>-1383923.114</v>
      </c>
      <c r="C5" s="15">
        <v>-1598155.14612</v>
      </c>
      <c r="D5" s="15">
        <v>-1601058.2390684</v>
      </c>
      <c r="E5" s="15">
        <v>-1757480.48481981</v>
      </c>
      <c r="F5" s="15">
        <v>-1487688.46625066</v>
      </c>
      <c r="G5" s="15">
        <v>-1998303.4994878</v>
      </c>
      <c r="H5" s="15">
        <v>-2086276.20317677</v>
      </c>
      <c r="I5" s="15">
        <v>-2286984.70446799</v>
      </c>
      <c r="J5" s="15">
        <v>-2088952.40540356</v>
      </c>
      <c r="K5" s="15">
        <v>-2063464.77061367</v>
      </c>
      <c r="L5" s="15">
        <v>-2129180.72524014</v>
      </c>
      <c r="M5" s="15">
        <v>-2299173.80329646</v>
      </c>
      <c r="N5" s="15">
        <v>-2541670.19159267</v>
      </c>
      <c r="O5" s="15">
        <v>-2525259.8460335</v>
      </c>
      <c r="P5" s="15">
        <v>-2550547.62075203</v>
      </c>
      <c r="Q5" s="15">
        <v>-2427446.80439451</v>
      </c>
      <c r="R5" s="15">
        <v>-2186097.31043677</v>
      </c>
      <c r="S5" s="15">
        <v>-1883878.51518826</v>
      </c>
      <c r="T5" s="15">
        <v>-2096407.14333318</v>
      </c>
      <c r="U5" s="15">
        <v>-1944521.56687797</v>
      </c>
      <c r="V5" s="15">
        <v>-3117906.68008006</v>
      </c>
      <c r="W5" s="15">
        <v>-2321697.88092067</v>
      </c>
      <c r="X5" s="15">
        <v>-3035983.94744756</v>
      </c>
      <c r="Y5" s="15">
        <v>-2866843.26338439</v>
      </c>
      <c r="Z5" s="15">
        <v>-3092466.48279764</v>
      </c>
      <c r="AA5" s="15">
        <v>-3070955.38326742</v>
      </c>
      <c r="AB5" s="15">
        <v>-3270857.76513117</v>
      </c>
      <c r="AC5" s="15">
        <v>-2155320.06968205</v>
      </c>
      <c r="AD5" s="15">
        <v>-3152495.04902103</v>
      </c>
      <c r="AE5" s="15">
        <v>-4423600.55430769</v>
      </c>
      <c r="AF5" s="18">
        <v>71444597.6365938</v>
      </c>
      <c r="AG5" s="17"/>
    </row>
    <row r="6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23"/>
    </row>
    <row r="7" ht="41.25" customHeight="1">
      <c r="A7" t="s" s="24">
        <v>34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7"/>
      <c r="AG7" s="27"/>
    </row>
    <row r="8" ht="12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"/>
      <c r="AG8" s="4"/>
    </row>
    <row r="9" ht="21.75" customHeight="1">
      <c r="A9" s="31"/>
      <c r="B9" s="32"/>
      <c r="C9" s="4"/>
      <c r="D9" s="33"/>
      <c r="E9" s="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"/>
      <c r="AG9" s="4"/>
    </row>
    <row r="10" ht="21.75" customHeight="1">
      <c r="A10" t="s" s="35">
        <v>35</v>
      </c>
      <c r="B10" s="15">
        <v>2095468</v>
      </c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4"/>
      <c r="AG10" s="4"/>
    </row>
    <row r="11" ht="21.75" customHeight="1">
      <c r="A11" t="s" s="38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27"/>
    </row>
    <row r="12" ht="21.75" customHeight="1">
      <c r="A12" t="s" s="14">
        <v>37</v>
      </c>
      <c r="B12" s="42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500000</v>
      </c>
      <c r="M12" s="43">
        <v>1000000</v>
      </c>
      <c r="N12" s="43">
        <v>0</v>
      </c>
      <c r="O12" s="43">
        <v>0</v>
      </c>
      <c r="P12" s="43">
        <v>0</v>
      </c>
      <c r="Q12" s="43">
        <v>0</v>
      </c>
      <c r="R12" s="43">
        <v>500000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4">
        <f>SUM(B12:AE12)</f>
        <v>2000000</v>
      </c>
      <c r="AG12" s="45"/>
    </row>
    <row r="13" ht="13.5" customHeight="1">
      <c r="A13" t="s" s="14">
        <v>38</v>
      </c>
      <c r="B13" s="46">
        <v>-306384.435553305</v>
      </c>
      <c r="C13" s="47">
        <v>-327406.551442137</v>
      </c>
      <c r="D13" s="47">
        <v>-328659.548228191</v>
      </c>
      <c r="E13" s="47">
        <v>-329943.869933896</v>
      </c>
      <c r="F13" s="47">
        <v>-331260.299682243</v>
      </c>
      <c r="G13" s="47">
        <v>-332609.640174299</v>
      </c>
      <c r="H13" s="47">
        <v>-710192.714178657</v>
      </c>
      <c r="I13" s="47">
        <v>-315610.365033123</v>
      </c>
      <c r="J13" s="47">
        <v>-317063.457158951</v>
      </c>
      <c r="K13" s="47">
        <v>-318552.876587925</v>
      </c>
      <c r="L13" s="47">
        <v>-361725.003667691</v>
      </c>
      <c r="M13" s="47">
        <v>-448246.588171996</v>
      </c>
      <c r="N13" s="47">
        <v>-454914.619407023</v>
      </c>
      <c r="O13" s="47">
        <v>-461825.312764155</v>
      </c>
      <c r="P13" s="47">
        <v>-468987.773250093</v>
      </c>
      <c r="Q13" s="47">
        <v>-476411.455034853</v>
      </c>
      <c r="R13" s="47">
        <v>-525751.647207441</v>
      </c>
      <c r="S13" s="47">
        <v>-535393.418127017</v>
      </c>
      <c r="T13" s="47">
        <v>-545393.639189158</v>
      </c>
      <c r="U13" s="47">
        <v>-555765.967882212</v>
      </c>
      <c r="V13" s="47">
        <v>-504879.118816056</v>
      </c>
      <c r="W13" s="47">
        <v>-393760.009911776</v>
      </c>
      <c r="X13" s="47">
        <v>-136875.234428292</v>
      </c>
      <c r="Y13" s="47">
        <v>-141087.53740847</v>
      </c>
      <c r="Z13" s="47">
        <v>-56994.7042946267</v>
      </c>
      <c r="AA13" s="47">
        <v>-59274.4924664118</v>
      </c>
      <c r="AB13" s="47">
        <v>0</v>
      </c>
      <c r="AC13" s="47">
        <v>0</v>
      </c>
      <c r="AD13" s="47">
        <v>0</v>
      </c>
      <c r="AE13" s="47">
        <v>0</v>
      </c>
      <c r="AF13" s="48">
        <f>SUM(B13:AE13)</f>
        <v>-9744970.279999999</v>
      </c>
      <c r="AG13" s="45"/>
    </row>
    <row r="14" ht="13.5" customHeight="1">
      <c r="A14" t="s" s="14">
        <v>39</v>
      </c>
      <c r="B14" s="49">
        <v>-223630.510780584</v>
      </c>
      <c r="C14" s="50">
        <v>-233613.099659318</v>
      </c>
      <c r="D14" s="50">
        <v>-231569.781991714</v>
      </c>
      <c r="E14" s="50">
        <v>-228719.187028901</v>
      </c>
      <c r="F14" s="50">
        <v>-225052.624455046</v>
      </c>
      <c r="G14" s="50">
        <v>-220561.121677631</v>
      </c>
      <c r="H14" s="50">
        <v>-210509.136145071</v>
      </c>
      <c r="I14" s="50">
        <v>-198806.571406628</v>
      </c>
      <c r="J14" s="50">
        <v>-195208.914907176</v>
      </c>
      <c r="K14" s="50">
        <v>-190281.175509134</v>
      </c>
      <c r="L14" s="50">
        <v>-203179.924290393</v>
      </c>
      <c r="M14" s="50">
        <v>-232195.16811898</v>
      </c>
      <c r="N14" s="50">
        <v>-218047.328048658</v>
      </c>
      <c r="O14" s="50">
        <v>-202318.640298583</v>
      </c>
      <c r="P14" s="50">
        <v>-184988.903940298</v>
      </c>
      <c r="Q14" s="50">
        <v>-155340.400955332</v>
      </c>
      <c r="R14" s="50">
        <v>-151373.240017534</v>
      </c>
      <c r="S14" s="50">
        <v>-126206.721412569</v>
      </c>
      <c r="T14" s="50">
        <v>-100627.151602513</v>
      </c>
      <c r="U14" s="50">
        <v>-74619.4141477599</v>
      </c>
      <c r="V14" s="50">
        <v>-49400.7325346355</v>
      </c>
      <c r="W14" s="50">
        <v>-27469.6418909408</v>
      </c>
      <c r="X14" s="50">
        <v>-14443.9007092729</v>
      </c>
      <c r="Y14" s="50">
        <v>-7947.085772799420</v>
      </c>
      <c r="Z14" s="50">
        <v>-3510.873784549010</v>
      </c>
      <c r="AA14" s="50">
        <v>-1185.489849328240</v>
      </c>
      <c r="AB14" s="50">
        <v>0</v>
      </c>
      <c r="AC14" s="50">
        <v>0</v>
      </c>
      <c r="AD14" s="50">
        <v>0</v>
      </c>
      <c r="AE14" s="50">
        <v>0</v>
      </c>
      <c r="AF14" s="48">
        <f>SUM(B14:AE14)</f>
        <v>-3910806.74093535</v>
      </c>
      <c r="AG14" s="45"/>
    </row>
    <row r="15" ht="13.5" customHeight="1">
      <c r="A15" t="s" s="14">
        <v>40</v>
      </c>
      <c r="B15" s="51">
        <v>-530014.946333889</v>
      </c>
      <c r="C15" s="52">
        <v>-561019.651101455</v>
      </c>
      <c r="D15" s="52">
        <v>-560229.330219905</v>
      </c>
      <c r="E15" s="52">
        <v>-558663.056962797</v>
      </c>
      <c r="F15" s="52">
        <v>-556312.9241372891</v>
      </c>
      <c r="G15" s="52">
        <v>-553170.7618519299</v>
      </c>
      <c r="H15" s="52">
        <v>-920701.8503237281</v>
      </c>
      <c r="I15" s="52">
        <v>-514416.936439751</v>
      </c>
      <c r="J15" s="52">
        <v>-512272.372066127</v>
      </c>
      <c r="K15" s="52">
        <v>-508834.052097059</v>
      </c>
      <c r="L15" s="52">
        <v>-64904.9279580842</v>
      </c>
      <c r="M15" s="52">
        <v>319558.243709024</v>
      </c>
      <c r="N15" s="52">
        <v>-672961.947455681</v>
      </c>
      <c r="O15" s="52">
        <v>-664143.953062737</v>
      </c>
      <c r="P15" s="52">
        <v>-653976.677190391</v>
      </c>
      <c r="Q15" s="52">
        <v>-631751.8559901851</v>
      </c>
      <c r="R15" s="52">
        <v>-177124.887224975</v>
      </c>
      <c r="S15" s="52">
        <v>-661600.139539586</v>
      </c>
      <c r="T15" s="52">
        <v>-646020.790791671</v>
      </c>
      <c r="U15" s="52">
        <v>-630385.382029971</v>
      </c>
      <c r="V15" s="52">
        <v>-554279.8513506911</v>
      </c>
      <c r="W15" s="52">
        <v>-421229.651802717</v>
      </c>
      <c r="X15" s="52">
        <v>-151319.135137565</v>
      </c>
      <c r="Y15" s="52">
        <v>-149034.62318127</v>
      </c>
      <c r="Z15" s="52">
        <v>-60505.5780791757</v>
      </c>
      <c r="AA15" s="52">
        <v>-60459.98231574</v>
      </c>
      <c r="AB15" s="52">
        <v>0</v>
      </c>
      <c r="AC15" s="52">
        <v>0</v>
      </c>
      <c r="AD15" s="52">
        <v>0</v>
      </c>
      <c r="AE15" s="52">
        <v>0</v>
      </c>
      <c r="AF15" s="53">
        <v>-11655777.0209353</v>
      </c>
      <c r="AG15" s="45"/>
    </row>
    <row r="16" ht="19.5" customHeight="1">
      <c r="A16" t="s" s="14">
        <v>41</v>
      </c>
      <c r="B16" s="42">
        <v>15716.01</v>
      </c>
      <c r="C16" s="43">
        <v>15812.2531287458</v>
      </c>
      <c r="D16" s="43">
        <v>14748.1368505193</v>
      </c>
      <c r="E16" s="43">
        <v>14392.9394424431</v>
      </c>
      <c r="F16" s="43">
        <v>13643.4720623267</v>
      </c>
      <c r="G16" s="43">
        <v>15737.4067323677</v>
      </c>
      <c r="H16" s="43">
        <v>14471.0264049728</v>
      </c>
      <c r="I16" s="43">
        <v>10219.5872151755</v>
      </c>
      <c r="J16" s="43">
        <v>7929.759218524890</v>
      </c>
      <c r="K16" s="43">
        <v>7586.987023720550</v>
      </c>
      <c r="L16" s="43">
        <v>7933.000352101740</v>
      </c>
      <c r="M16" s="43">
        <v>11604.4142599508</v>
      </c>
      <c r="N16" s="43">
        <v>17410.1848081703</v>
      </c>
      <c r="O16" s="43">
        <v>14507.5591341521</v>
      </c>
      <c r="P16" s="43">
        <v>12295.7590527654</v>
      </c>
      <c r="Q16" s="43">
        <v>10490.3634185759</v>
      </c>
      <c r="R16" s="43">
        <v>10311.1041781197</v>
      </c>
      <c r="S16" s="43">
        <v>15913.728439954</v>
      </c>
      <c r="T16" s="43">
        <v>20768.8636068624</v>
      </c>
      <c r="U16" s="43">
        <v>24775.0662737196</v>
      </c>
      <c r="V16" s="43">
        <v>30674.2128064978</v>
      </c>
      <c r="W16" s="43">
        <v>29009.5787513513</v>
      </c>
      <c r="X16" s="43">
        <v>34938.9333159607</v>
      </c>
      <c r="Y16" s="43">
        <v>38232.8153363576</v>
      </c>
      <c r="Z16" s="43">
        <v>43506.2018193829</v>
      </c>
      <c r="AA16" s="43">
        <v>48476.6854764366</v>
      </c>
      <c r="AB16" s="43">
        <v>54348.9320848245</v>
      </c>
      <c r="AC16" s="43">
        <v>59939.6923264835</v>
      </c>
      <c r="AD16" s="43">
        <v>74677.1216629011</v>
      </c>
      <c r="AE16" s="43">
        <v>82802.8370186012</v>
      </c>
      <c r="AF16" s="54">
        <v>772874.632201966</v>
      </c>
      <c r="AG16" s="45"/>
    </row>
    <row r="17" ht="21.75" customHeight="1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13"/>
    </row>
    <row r="18" ht="22.5" customHeight="1">
      <c r="A18" t="s" s="59">
        <v>42</v>
      </c>
      <c r="B18" s="49">
        <v>12832.4171661114</v>
      </c>
      <c r="C18" s="50">
        <v>-141882.170430209</v>
      </c>
      <c r="D18" s="50">
        <v>-47359.6544101605</v>
      </c>
      <c r="E18" s="50">
        <v>-99928.9840155156</v>
      </c>
      <c r="F18" s="50">
        <v>279191.289338806</v>
      </c>
      <c r="G18" s="50">
        <v>-168850.710319321</v>
      </c>
      <c r="H18" s="50">
        <v>-566858.5586396391</v>
      </c>
      <c r="I18" s="50">
        <v>-305310.399553421</v>
      </c>
      <c r="J18" s="50">
        <v>-45702.9593072446</v>
      </c>
      <c r="K18" s="50">
        <v>46135.1104508248</v>
      </c>
      <c r="L18" s="50">
        <v>489521.85437988</v>
      </c>
      <c r="M18" s="50">
        <v>774102.739762595</v>
      </c>
      <c r="N18" s="50">
        <v>-387016.756535762</v>
      </c>
      <c r="O18" s="50">
        <v>-294906.677518224</v>
      </c>
      <c r="P18" s="50">
        <v>-240719.417891934</v>
      </c>
      <c r="Q18" s="50">
        <v>-23901.2320608259</v>
      </c>
      <c r="R18" s="50">
        <v>747016.5682445751</v>
      </c>
      <c r="S18" s="50">
        <v>647351.355587789</v>
      </c>
      <c r="T18" s="50">
        <v>534160.355580954</v>
      </c>
      <c r="U18" s="50">
        <v>786552.871037091</v>
      </c>
      <c r="V18" s="50">
        <v>-221951.207352866</v>
      </c>
      <c r="W18" s="50">
        <v>790580.608614591</v>
      </c>
      <c r="X18" s="50">
        <v>439184.269386248</v>
      </c>
      <c r="Y18" s="50">
        <v>703118.197736715</v>
      </c>
      <c r="Z18" s="50">
        <v>662731.1542738189</v>
      </c>
      <c r="AA18" s="50">
        <v>782966.2144517259</v>
      </c>
      <c r="AB18" s="50">
        <v>745434.698887857</v>
      </c>
      <c r="AC18" s="50">
        <v>1964990.57818903</v>
      </c>
      <c r="AD18" s="50">
        <v>1083428.71409335</v>
      </c>
      <c r="AE18" s="60">
        <v>-76166.1695426948</v>
      </c>
      <c r="AF18" s="61">
        <v>8868744.099604139</v>
      </c>
      <c r="AG18" s="62"/>
    </row>
    <row r="19" ht="21.75" customHeight="1">
      <c r="A19" s="55"/>
      <c r="B19" s="63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64"/>
      <c r="AG19" s="65"/>
    </row>
    <row r="20" ht="31.5" customHeight="1">
      <c r="A20" t="s" s="66">
        <v>35</v>
      </c>
      <c r="B20" s="43">
        <v>2095468</v>
      </c>
      <c r="C20" s="43">
        <v>2108300.41716611</v>
      </c>
      <c r="D20" s="43">
        <v>1966418.2467359</v>
      </c>
      <c r="E20" s="43">
        <v>1919058.59232574</v>
      </c>
      <c r="F20" s="43">
        <v>1819129.60831023</v>
      </c>
      <c r="G20" s="43">
        <v>2098320.89764903</v>
      </c>
      <c r="H20" s="43">
        <v>1929470.18732971</v>
      </c>
      <c r="I20" s="43">
        <v>1362611.62869007</v>
      </c>
      <c r="J20" s="43">
        <v>1057301.22913665</v>
      </c>
      <c r="K20" s="43">
        <v>1011598.26982941</v>
      </c>
      <c r="L20" s="43">
        <v>1057733.38028023</v>
      </c>
      <c r="M20" s="43">
        <v>1547255.23466011</v>
      </c>
      <c r="N20" s="43">
        <v>2321357.97442271</v>
      </c>
      <c r="O20" s="43">
        <v>1934341.21788695</v>
      </c>
      <c r="P20" s="43">
        <v>1639434.54036872</v>
      </c>
      <c r="Q20" s="43">
        <v>1398715.12247679</v>
      </c>
      <c r="R20" s="43">
        <v>1374813.89041596</v>
      </c>
      <c r="S20" s="43">
        <v>2121830.45866054</v>
      </c>
      <c r="T20" s="43">
        <v>2769181.81424833</v>
      </c>
      <c r="U20" s="43">
        <v>3303342.16982928</v>
      </c>
      <c r="V20" s="43">
        <v>4089895.04086637</v>
      </c>
      <c r="W20" s="43">
        <v>3867943.8335135</v>
      </c>
      <c r="X20" s="43">
        <v>4658524.4421281</v>
      </c>
      <c r="Y20" s="43">
        <v>5097708.71151434</v>
      </c>
      <c r="Z20" s="43">
        <v>5800826.90925106</v>
      </c>
      <c r="AA20" s="43">
        <v>6463558.06352488</v>
      </c>
      <c r="AB20" s="43">
        <v>7246524.2779766</v>
      </c>
      <c r="AC20" s="43">
        <v>7991958.97686446</v>
      </c>
      <c r="AD20" s="43">
        <v>9956949.555053489</v>
      </c>
      <c r="AE20" s="67">
        <v>11040378.2691468</v>
      </c>
      <c r="AF20" s="68"/>
      <c r="AG20" s="69"/>
    </row>
    <row r="21" ht="26.25" customHeight="1">
      <c r="A21" t="s" s="66">
        <v>43</v>
      </c>
      <c r="B21" s="47">
        <v>2108300.41716611</v>
      </c>
      <c r="C21" s="47">
        <v>1966418.2467359</v>
      </c>
      <c r="D21" s="47">
        <v>1919058.59232574</v>
      </c>
      <c r="E21" s="47">
        <v>1819129.60831023</v>
      </c>
      <c r="F21" s="47">
        <v>2098320.89764903</v>
      </c>
      <c r="G21" s="47">
        <v>1929470.18732971</v>
      </c>
      <c r="H21" s="47">
        <v>1362611.62869007</v>
      </c>
      <c r="I21" s="47">
        <v>1057301.22913665</v>
      </c>
      <c r="J21" s="47">
        <v>1011598.26982941</v>
      </c>
      <c r="K21" s="47">
        <v>1057733.38028023</v>
      </c>
      <c r="L21" s="47">
        <v>1547255.23466011</v>
      </c>
      <c r="M21" s="47">
        <v>2321357.97442271</v>
      </c>
      <c r="N21" s="47">
        <v>1934341.21788695</v>
      </c>
      <c r="O21" s="47">
        <v>1639434.54036872</v>
      </c>
      <c r="P21" s="47">
        <v>1398715.12247679</v>
      </c>
      <c r="Q21" s="47">
        <v>1374813.89041596</v>
      </c>
      <c r="R21" s="47">
        <v>2121830.45866054</v>
      </c>
      <c r="S21" s="47">
        <v>2769181.81424833</v>
      </c>
      <c r="T21" s="47">
        <v>3303342.16982928</v>
      </c>
      <c r="U21" s="47">
        <v>4089895.04086637</v>
      </c>
      <c r="V21" s="47">
        <v>3867943.8335135</v>
      </c>
      <c r="W21" s="47">
        <v>4658524.4421281</v>
      </c>
      <c r="X21" s="47">
        <v>5097708.71151434</v>
      </c>
      <c r="Y21" s="47">
        <v>5800826.90925106</v>
      </c>
      <c r="Z21" s="47">
        <v>6463558.06352488</v>
      </c>
      <c r="AA21" s="47">
        <v>7246524.2779766</v>
      </c>
      <c r="AB21" s="47">
        <v>7991958.97686446</v>
      </c>
      <c r="AC21" s="47">
        <v>9956949.555053489</v>
      </c>
      <c r="AD21" s="47">
        <v>11040378.2691468</v>
      </c>
      <c r="AE21" s="70">
        <v>10964212.0996041</v>
      </c>
      <c r="AF21" s="71">
        <v>10964212.0996041</v>
      </c>
      <c r="AG21" s="62"/>
    </row>
    <row r="22" ht="19.5" customHeight="1">
      <c r="A22" t="s" s="66">
        <v>44</v>
      </c>
      <c r="B22" s="50">
        <v>500000</v>
      </c>
      <c r="C22" s="50">
        <v>500000</v>
      </c>
      <c r="D22" s="50">
        <v>500000</v>
      </c>
      <c r="E22" s="50">
        <v>500000</v>
      </c>
      <c r="F22" s="50">
        <v>500000</v>
      </c>
      <c r="G22" s="50">
        <v>500000</v>
      </c>
      <c r="H22" s="50">
        <v>500000</v>
      </c>
      <c r="I22" s="50">
        <v>500000</v>
      </c>
      <c r="J22" s="50">
        <v>500000</v>
      </c>
      <c r="K22" s="50">
        <v>500000</v>
      </c>
      <c r="L22" s="50">
        <v>500000</v>
      </c>
      <c r="M22" s="50">
        <v>500000</v>
      </c>
      <c r="N22" s="50">
        <v>500000</v>
      </c>
      <c r="O22" s="50">
        <v>500000</v>
      </c>
      <c r="P22" s="50">
        <v>500000</v>
      </c>
      <c r="Q22" s="50">
        <v>500000</v>
      </c>
      <c r="R22" s="50">
        <v>500000</v>
      </c>
      <c r="S22" s="50">
        <v>500000</v>
      </c>
      <c r="T22" s="50">
        <v>500000</v>
      </c>
      <c r="U22" s="50">
        <v>500000</v>
      </c>
      <c r="V22" s="50">
        <v>500000</v>
      </c>
      <c r="W22" s="50">
        <v>500000</v>
      </c>
      <c r="X22" s="50">
        <v>500000</v>
      </c>
      <c r="Y22" s="50">
        <v>500000</v>
      </c>
      <c r="Z22" s="50">
        <v>500000</v>
      </c>
      <c r="AA22" s="50">
        <v>500000</v>
      </c>
      <c r="AB22" s="50">
        <v>500000</v>
      </c>
      <c r="AC22" s="50">
        <v>500000</v>
      </c>
      <c r="AD22" s="50">
        <v>500000</v>
      </c>
      <c r="AE22" s="60">
        <v>500000</v>
      </c>
      <c r="AF22" s="72">
        <v>2108300.41716611</v>
      </c>
      <c r="AG22" s="62"/>
    </row>
    <row r="23" ht="12.75" customHeight="1">
      <c r="A23" s="73"/>
      <c r="B23" s="74"/>
      <c r="C23" s="75"/>
      <c r="D23" s="75"/>
      <c r="E23" s="75"/>
      <c r="F23" s="75"/>
      <c r="G23" s="75"/>
      <c r="H23" s="58"/>
      <c r="I23" s="58"/>
      <c r="J23" s="58"/>
      <c r="K23" s="58"/>
      <c r="L23" s="58"/>
      <c r="M23" s="58"/>
      <c r="N23" s="58"/>
      <c r="O23" s="75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76"/>
      <c r="AG23" s="23"/>
    </row>
    <row r="24" ht="27.75" customHeight="1" hidden="1">
      <c r="A24" t="s" s="77">
        <v>45</v>
      </c>
      <c r="B24" s="78">
        <v>1</v>
      </c>
      <c r="C24" s="79">
        <f>B24+1</f>
        <v>2</v>
      </c>
      <c r="D24" s="79">
        <f>C24+1</f>
        <v>3</v>
      </c>
      <c r="E24" s="79">
        <f>D24+1</f>
        <v>4</v>
      </c>
      <c r="F24" s="79">
        <f>E24+1</f>
        <v>5</v>
      </c>
      <c r="G24" s="79">
        <f>F24+1</f>
        <v>6</v>
      </c>
      <c r="H24" s="79">
        <f>G24+1</f>
        <v>7</v>
      </c>
      <c r="I24" s="79">
        <f>H24+1</f>
        <v>8</v>
      </c>
      <c r="J24" s="79">
        <f>I24+1</f>
        <v>9</v>
      </c>
      <c r="K24" s="79">
        <f>J24+1</f>
        <v>10</v>
      </c>
      <c r="L24" s="79">
        <f>K24+1</f>
        <v>11</v>
      </c>
      <c r="M24" s="79">
        <f>L24+1</f>
        <v>12</v>
      </c>
      <c r="N24" s="79">
        <f>M24+1</f>
        <v>13</v>
      </c>
      <c r="O24" s="79">
        <f>N24+1</f>
        <v>14</v>
      </c>
      <c r="P24" s="79">
        <f>O24+1</f>
        <v>15</v>
      </c>
      <c r="Q24" s="79">
        <f>P24+1</f>
        <v>16</v>
      </c>
      <c r="R24" s="79">
        <f>Q24+1</f>
        <v>17</v>
      </c>
      <c r="S24" s="79">
        <f>R24+1</f>
        <v>18</v>
      </c>
      <c r="T24" s="79">
        <f>S24+1</f>
        <v>19</v>
      </c>
      <c r="U24" s="79">
        <f>T24+1</f>
        <v>20</v>
      </c>
      <c r="V24" s="79">
        <f>U24+1</f>
        <v>21</v>
      </c>
      <c r="W24" s="79">
        <f>V24+1</f>
        <v>22</v>
      </c>
      <c r="X24" s="79">
        <f>W24+1</f>
        <v>23</v>
      </c>
      <c r="Y24" s="79">
        <f>X24+1</f>
        <v>24</v>
      </c>
      <c r="Z24" s="79">
        <f>Y24+1</f>
        <v>25</v>
      </c>
      <c r="AA24" s="79">
        <f>Z24+1</f>
        <v>26</v>
      </c>
      <c r="AB24" s="79">
        <f>AA24+1</f>
        <v>27</v>
      </c>
      <c r="AC24" s="79">
        <f>AB24+1</f>
        <v>28</v>
      </c>
      <c r="AD24" s="79">
        <f>AC24+1</f>
        <v>29</v>
      </c>
      <c r="AE24" s="80">
        <f>AD24+1</f>
        <v>30</v>
      </c>
      <c r="AF24" s="27"/>
      <c r="AG24" s="4"/>
    </row>
    <row r="25" ht="12.75" customHeight="1" hidden="1">
      <c r="A25" t="s" s="81">
        <v>46</v>
      </c>
      <c r="B25" s="82">
        <v>7741505</v>
      </c>
      <c r="C25" s="83">
        <v>7435120.5644467</v>
      </c>
      <c r="D25" s="83">
        <v>7107714.01300456</v>
      </c>
      <c r="E25" s="83">
        <v>6779054.46477637</v>
      </c>
      <c r="F25" s="83">
        <v>6449110.59484247</v>
      </c>
      <c r="G25" s="83">
        <v>6117850.29516023</v>
      </c>
      <c r="H25" s="83">
        <v>5785240.65498593</v>
      </c>
      <c r="I25" s="83">
        <v>5075047.94080727</v>
      </c>
      <c r="J25" s="83">
        <v>4759437.57577415</v>
      </c>
      <c r="K25" s="83">
        <v>4442374.1186152</v>
      </c>
      <c r="L25" s="83">
        <v>4623821.24202727</v>
      </c>
      <c r="M25" s="83">
        <v>5262096.23835958</v>
      </c>
      <c r="N25" s="83">
        <v>4813849.65018759</v>
      </c>
      <c r="O25" s="83">
        <v>4358935.03078056</v>
      </c>
      <c r="P25" s="83">
        <v>3897109.71801641</v>
      </c>
      <c r="Q25" s="83">
        <v>3428121.94476632</v>
      </c>
      <c r="R25" s="83">
        <v>3451710.48973146</v>
      </c>
      <c r="S25" s="83">
        <v>2925958.84252402</v>
      </c>
      <c r="T25" s="83">
        <v>2390565.424397</v>
      </c>
      <c r="U25" s="83">
        <v>1845171.78520785</v>
      </c>
      <c r="V25" s="83">
        <v>1289405.81732563</v>
      </c>
      <c r="W25" s="83">
        <v>784526.698509578</v>
      </c>
      <c r="X25" s="83">
        <v>394231.968597802</v>
      </c>
      <c r="Y25" s="83">
        <v>257356.734169509</v>
      </c>
      <c r="Z25" s="83">
        <v>116269.196761039</v>
      </c>
      <c r="AA25" s="83">
        <v>59274.4924664118</v>
      </c>
      <c r="AB25" s="83">
        <v>0</v>
      </c>
      <c r="AC25" s="83">
        <v>0</v>
      </c>
      <c r="AD25" s="83">
        <v>0</v>
      </c>
      <c r="AE25" s="83">
        <v>0</v>
      </c>
      <c r="AF25" s="45"/>
      <c r="AG25" s="4"/>
    </row>
    <row r="26" ht="12.75" customHeight="1" hidden="1">
      <c r="A26" t="s" s="84">
        <v>38</v>
      </c>
      <c r="B26" s="85">
        <v>306384.435553305</v>
      </c>
      <c r="C26" s="86">
        <v>327406.551442137</v>
      </c>
      <c r="D26" s="86">
        <v>328659.548228191</v>
      </c>
      <c r="E26" s="86">
        <v>329943.869933896</v>
      </c>
      <c r="F26" s="86">
        <v>331260.299682243</v>
      </c>
      <c r="G26" s="86">
        <v>332609.640174299</v>
      </c>
      <c r="H26" s="86">
        <v>710192.714178657</v>
      </c>
      <c r="I26" s="86">
        <v>315610.365033123</v>
      </c>
      <c r="J26" s="86">
        <v>317063.457158951</v>
      </c>
      <c r="K26" s="86">
        <v>318552.876587925</v>
      </c>
      <c r="L26" s="86">
        <v>361725.003667691</v>
      </c>
      <c r="M26" s="86">
        <v>448246.588171996</v>
      </c>
      <c r="N26" s="86">
        <v>454914.619407023</v>
      </c>
      <c r="O26" s="86">
        <v>461825.312764155</v>
      </c>
      <c r="P26" s="86">
        <v>468987.773250093</v>
      </c>
      <c r="Q26" s="86">
        <v>476411.455034853</v>
      </c>
      <c r="R26" s="86">
        <v>525751.647207441</v>
      </c>
      <c r="S26" s="86">
        <v>535393.418127017</v>
      </c>
      <c r="T26" s="86">
        <v>545393.639189158</v>
      </c>
      <c r="U26" s="86">
        <v>555765.967882212</v>
      </c>
      <c r="V26" s="86">
        <v>504879.118816056</v>
      </c>
      <c r="W26" s="86">
        <v>393760.009911776</v>
      </c>
      <c r="X26" s="86">
        <v>136875.234428292</v>
      </c>
      <c r="Y26" s="86">
        <v>141087.53740847</v>
      </c>
      <c r="Z26" s="86">
        <v>56994.7042946267</v>
      </c>
      <c r="AA26" s="86">
        <v>59274.4924664118</v>
      </c>
      <c r="AB26" s="86">
        <v>0</v>
      </c>
      <c r="AC26" s="86">
        <v>0</v>
      </c>
      <c r="AD26" s="86">
        <v>0</v>
      </c>
      <c r="AE26" s="86">
        <v>0</v>
      </c>
      <c r="AF26" s="87"/>
      <c r="AG26" s="4"/>
    </row>
    <row r="27" ht="12.75" customHeight="1" hidden="1">
      <c r="A27" t="s" s="84">
        <v>47</v>
      </c>
      <c r="B27" s="85">
        <v>223630.510780584</v>
      </c>
      <c r="C27" s="86">
        <v>233613.099659318</v>
      </c>
      <c r="D27" s="86">
        <v>231569.781991714</v>
      </c>
      <c r="E27" s="86">
        <v>228719.187028901</v>
      </c>
      <c r="F27" s="86">
        <v>225052.624455046</v>
      </c>
      <c r="G27" s="86">
        <v>220561.121677631</v>
      </c>
      <c r="H27" s="86">
        <v>210509.136145071</v>
      </c>
      <c r="I27" s="86">
        <v>198806.571406628</v>
      </c>
      <c r="J27" s="86">
        <v>195208.914907176</v>
      </c>
      <c r="K27" s="86">
        <v>190281.175509134</v>
      </c>
      <c r="L27" s="86">
        <v>203179.924290393</v>
      </c>
      <c r="M27" s="86">
        <v>232195.16811898</v>
      </c>
      <c r="N27" s="86">
        <v>218047.328048658</v>
      </c>
      <c r="O27" s="86">
        <v>202318.640298583</v>
      </c>
      <c r="P27" s="86">
        <v>184988.903940298</v>
      </c>
      <c r="Q27" s="86">
        <v>155340.400955332</v>
      </c>
      <c r="R27" s="86">
        <v>151373.240017534</v>
      </c>
      <c r="S27" s="86">
        <v>126206.721412569</v>
      </c>
      <c r="T27" s="86">
        <v>100627.151602513</v>
      </c>
      <c r="U27" s="86">
        <v>74619.4141477599</v>
      </c>
      <c r="V27" s="86">
        <v>49400.7325346355</v>
      </c>
      <c r="W27" s="86">
        <v>27469.6418909408</v>
      </c>
      <c r="X27" s="86">
        <v>14443.9007092729</v>
      </c>
      <c r="Y27" s="86">
        <v>7947.085772799420</v>
      </c>
      <c r="Z27" s="86">
        <v>3510.873784549010</v>
      </c>
      <c r="AA27" s="86">
        <v>1185.489849328240</v>
      </c>
      <c r="AB27" s="86">
        <v>0</v>
      </c>
      <c r="AC27" s="86">
        <v>0</v>
      </c>
      <c r="AD27" s="86">
        <v>0</v>
      </c>
      <c r="AE27" s="86">
        <v>0</v>
      </c>
      <c r="AF27" s="87"/>
      <c r="AG27" s="4"/>
    </row>
    <row r="28" ht="15.75" customHeight="1" hidden="1">
      <c r="A28" t="s" s="88">
        <v>48</v>
      </c>
      <c r="B28" s="89">
        <v>7435120.5644467</v>
      </c>
      <c r="C28" s="90">
        <v>7107714.01300456</v>
      </c>
      <c r="D28" s="90">
        <v>6779054.46477637</v>
      </c>
      <c r="E28" s="90">
        <v>6449110.59484247</v>
      </c>
      <c r="F28" s="90">
        <v>6117850.29516023</v>
      </c>
      <c r="G28" s="90">
        <v>5785240.65498593</v>
      </c>
      <c r="H28" s="90">
        <v>5075047.94080727</v>
      </c>
      <c r="I28" s="90">
        <v>4759437.57577415</v>
      </c>
      <c r="J28" s="90">
        <v>4442374.1186152</v>
      </c>
      <c r="K28" s="90">
        <v>4123821.24202727</v>
      </c>
      <c r="L28" s="90">
        <v>4262096.23835958</v>
      </c>
      <c r="M28" s="90">
        <v>4813849.65018759</v>
      </c>
      <c r="N28" s="90">
        <v>4358935.03078056</v>
      </c>
      <c r="O28" s="90">
        <v>3897109.71801641</v>
      </c>
      <c r="P28" s="90">
        <v>3428121.94476632</v>
      </c>
      <c r="Q28" s="90">
        <v>2951710.48973146</v>
      </c>
      <c r="R28" s="90">
        <v>2925958.84252402</v>
      </c>
      <c r="S28" s="90">
        <v>2390565.424397</v>
      </c>
      <c r="T28" s="90">
        <v>1845171.78520785</v>
      </c>
      <c r="U28" s="90">
        <v>1289405.81732563</v>
      </c>
      <c r="V28" s="90">
        <v>784526.698509578</v>
      </c>
      <c r="W28" s="90">
        <v>390766.688597802</v>
      </c>
      <c r="X28" s="90">
        <v>257356.734169509</v>
      </c>
      <c r="Y28" s="90">
        <v>116269.196761039</v>
      </c>
      <c r="Z28" s="90">
        <v>59274.4924664118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1"/>
      <c r="AG28" s="4"/>
    </row>
    <row r="29" ht="15.75" customHeight="1" hidden="1">
      <c r="A29" t="s" s="92">
        <v>49</v>
      </c>
      <c r="B29" s="93">
        <f>(B26+B27)</f>
        <v>530014.946333889</v>
      </c>
      <c r="C29" s="94">
        <f>(C26+C27)</f>
        <v>561019.651101455</v>
      </c>
      <c r="D29" s="94">
        <f>(D26+D27)</f>
        <v>560229.330219905</v>
      </c>
      <c r="E29" s="94">
        <f>(E26+E27)</f>
        <v>558663.056962797</v>
      </c>
      <c r="F29" s="94">
        <f>(F26+F27)</f>
        <v>556312.9241372891</v>
      </c>
      <c r="G29" s="94">
        <f>(G26+G27)</f>
        <v>553170.7618519299</v>
      </c>
      <c r="H29" s="94">
        <f>(H26+H27)</f>
        <v>920701.8503237281</v>
      </c>
      <c r="I29" s="94">
        <f>(I26+I27)</f>
        <v>514416.936439751</v>
      </c>
      <c r="J29" s="94">
        <f>(J26+J27)</f>
        <v>512272.372066127</v>
      </c>
      <c r="K29" s="94">
        <f>(K26+K27)</f>
        <v>508834.052097059</v>
      </c>
      <c r="L29" s="94">
        <f>(L26+L27)</f>
        <v>564904.927958084</v>
      </c>
      <c r="M29" s="94">
        <f>(M26+M27)</f>
        <v>680441.756290976</v>
      </c>
      <c r="N29" s="94">
        <f>(N26+N27)</f>
        <v>672961.947455681</v>
      </c>
      <c r="O29" s="94">
        <f>(O26+O27)</f>
        <v>664143.9530627379</v>
      </c>
      <c r="P29" s="94">
        <f>(P26+P27)</f>
        <v>653976.677190391</v>
      </c>
      <c r="Q29" s="94">
        <f>(Q26+Q27)</f>
        <v>631751.8559901851</v>
      </c>
      <c r="R29" s="94">
        <f>(R26+R27)</f>
        <v>677124.887224975</v>
      </c>
      <c r="S29" s="94">
        <f>(S26+S27)</f>
        <v>661600.139539586</v>
      </c>
      <c r="T29" s="94">
        <f>(T26+T27)</f>
        <v>646020.790791671</v>
      </c>
      <c r="U29" s="94">
        <f>(U26+U27)</f>
        <v>630385.382029972</v>
      </c>
      <c r="V29" s="94">
        <f>(V26+V27)</f>
        <v>554279.851350692</v>
      </c>
      <c r="W29" s="94">
        <f>(W26+W27)</f>
        <v>421229.651802717</v>
      </c>
      <c r="X29" s="94">
        <f>(X26+X27)</f>
        <v>151319.135137565</v>
      </c>
      <c r="Y29" s="94">
        <f>(Y26+Y27)</f>
        <v>149034.623181269</v>
      </c>
      <c r="Z29" s="94">
        <f>(Z26+Z27)</f>
        <v>60505.5780791757</v>
      </c>
      <c r="AA29" s="94">
        <f>(AA26+AA27)</f>
        <v>60459.98231574</v>
      </c>
      <c r="AB29" s="94">
        <f>(AB26+AB27)</f>
        <v>0</v>
      </c>
      <c r="AC29" s="94">
        <f>(AC26+AC27)</f>
        <v>0</v>
      </c>
      <c r="AD29" s="94">
        <f>(AD26+AD27)</f>
        <v>0</v>
      </c>
      <c r="AE29" s="94">
        <f>(AE26+AE27)</f>
        <v>0</v>
      </c>
      <c r="AF29" s="91"/>
      <c r="AG29" s="4"/>
    </row>
    <row r="30" ht="12.75" customHeight="1" hidden="1">
      <c r="A30" s="95"/>
      <c r="B30" s="96"/>
      <c r="C30" s="58"/>
      <c r="D30" s="58"/>
      <c r="E30" s="9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4"/>
      <c r="AG30" s="4"/>
    </row>
    <row r="31" ht="17.25" customHeight="1" hidden="1">
      <c r="A31" t="s" s="98">
        <v>50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00"/>
      <c r="AF31" s="27"/>
      <c r="AG31" s="4"/>
    </row>
    <row r="32" ht="15.75" customHeight="1" hidden="1">
      <c r="A32" t="s" s="101">
        <v>51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  <c r="AF32" s="27"/>
      <c r="AG32" s="4"/>
    </row>
    <row r="33" ht="12.75" customHeight="1" hidden="1">
      <c r="A33" s="104"/>
      <c r="B33" s="10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106"/>
      <c r="AB33" s="76"/>
      <c r="AC33" s="76"/>
      <c r="AD33" s="76"/>
      <c r="AE33" s="76"/>
      <c r="AF33" s="4"/>
      <c r="AG33" s="4"/>
    </row>
    <row r="34" ht="12.75" customHeight="1" hidden="1">
      <c r="A34" s="107"/>
      <c r="B34" s="108"/>
      <c r="C34" s="109"/>
      <c r="D34" s="109"/>
      <c r="E34" s="109"/>
      <c r="F34" s="109"/>
      <c r="G34" s="10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10"/>
      <c r="AB34" s="4"/>
      <c r="AC34" s="4"/>
      <c r="AD34" s="4"/>
      <c r="AE34" s="4"/>
      <c r="AF34" s="4"/>
      <c r="AG34" s="4"/>
    </row>
    <row r="35" ht="12.75" customHeight="1" hidden="1">
      <c r="A35" s="111"/>
      <c r="B35" s="112"/>
      <c r="C35" s="113"/>
      <c r="D35" s="113"/>
      <c r="E35" s="113"/>
      <c r="F35" s="11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10"/>
      <c r="AB35" s="4"/>
      <c r="AC35" s="4"/>
      <c r="AD35" s="4"/>
      <c r="AE35" s="4"/>
      <c r="AF35" s="4"/>
      <c r="AG35" s="4"/>
    </row>
    <row r="36" ht="12.75" customHeight="1" hidden="1">
      <c r="A36" t="s" s="114">
        <v>52</v>
      </c>
      <c r="B36" s="115"/>
      <c r="C36" s="115"/>
      <c r="D36" s="115"/>
      <c r="E36" s="115"/>
      <c r="F36" s="115"/>
      <c r="G36" s="4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10"/>
      <c r="AB36" s="4"/>
      <c r="AC36" s="4"/>
      <c r="AD36" s="4"/>
      <c r="AE36" s="4"/>
      <c r="AF36" s="4"/>
      <c r="AG36" s="4"/>
    </row>
    <row r="37" ht="12.75" customHeight="1" hidden="1">
      <c r="A37" s="115"/>
      <c r="B37" s="115"/>
      <c r="C37" s="115"/>
      <c r="D37" s="116"/>
      <c r="E37" s="115"/>
      <c r="F37" s="115"/>
      <c r="G37" s="4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10"/>
      <c r="AB37" s="4"/>
      <c r="AC37" s="4"/>
      <c r="AD37" s="4"/>
      <c r="AE37" s="4"/>
      <c r="AF37" s="4"/>
      <c r="AG37" s="4"/>
    </row>
    <row r="38" ht="12.75" customHeight="1" hidden="1">
      <c r="A38" t="s" s="114">
        <v>53</v>
      </c>
      <c r="B38" s="47"/>
      <c r="C38" s="116">
        <f>B38/475</f>
        <v>0</v>
      </c>
      <c r="D38" s="117">
        <f>C38/$D$37</f>
      </c>
      <c r="E38" s="115"/>
      <c r="F38" t="s" s="114">
        <v>54</v>
      </c>
      <c r="G38" s="4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10"/>
      <c r="AB38" s="4"/>
      <c r="AC38" s="4"/>
      <c r="AD38" s="4"/>
      <c r="AE38" s="4"/>
      <c r="AF38" s="4"/>
      <c r="AG38" s="4"/>
    </row>
    <row r="39" ht="12.75" customHeight="1" hidden="1">
      <c r="A39" t="s" s="114">
        <v>55</v>
      </c>
      <c r="B39" s="47"/>
      <c r="C39" s="116">
        <f>B39/475</f>
        <v>0</v>
      </c>
      <c r="D39" s="117">
        <f>C39/$D$37</f>
      </c>
      <c r="E39" s="115"/>
      <c r="F39" s="116">
        <f>812000/0.45</f>
        <v>1804444.44444444</v>
      </c>
      <c r="G39" s="4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10"/>
      <c r="AB39" s="4"/>
      <c r="AC39" s="4"/>
      <c r="AD39" s="4"/>
      <c r="AE39" s="4"/>
      <c r="AF39" s="4"/>
      <c r="AG39" s="4"/>
    </row>
    <row r="40" ht="12.75" customHeight="1" hidden="1">
      <c r="A40" t="s" s="114">
        <v>56</v>
      </c>
      <c r="B40" s="47"/>
      <c r="C40" s="116">
        <f>B40/475</f>
        <v>0</v>
      </c>
      <c r="D40" s="117">
        <f>C40/$D$37</f>
      </c>
      <c r="E40" s="47"/>
      <c r="F40" s="47">
        <f>F39*0.35</f>
        <v>631555.555555554</v>
      </c>
      <c r="G40" s="118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4"/>
      <c r="Z40" s="4"/>
      <c r="AA40" s="110"/>
      <c r="AB40" s="4"/>
      <c r="AC40" s="4"/>
      <c r="AD40" s="4"/>
      <c r="AE40" s="4"/>
      <c r="AF40" s="4"/>
      <c r="AG40" s="4"/>
    </row>
    <row r="41" ht="12.75" customHeight="1" hidden="1">
      <c r="A41" t="s" s="114">
        <v>57</v>
      </c>
      <c r="B41" s="47"/>
      <c r="C41" s="116">
        <f>B41/475</f>
        <v>0</v>
      </c>
      <c r="D41" s="117">
        <f>C41/$D$37</f>
      </c>
      <c r="E41" s="47"/>
      <c r="F41" s="47"/>
      <c r="G41" s="118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"/>
      <c r="Z41" s="4"/>
      <c r="AA41" s="110"/>
      <c r="AB41" s="4"/>
      <c r="AC41" s="4"/>
      <c r="AD41" s="4"/>
      <c r="AE41" s="4"/>
      <c r="AF41" s="4"/>
      <c r="AG41" s="4"/>
    </row>
    <row r="42" ht="12.75" customHeight="1" hidden="1">
      <c r="A42" t="s" s="114">
        <v>58</v>
      </c>
      <c r="B42" s="47"/>
      <c r="C42" s="116">
        <f>B42/475</f>
        <v>0</v>
      </c>
      <c r="D42" s="117">
        <f>C42/$D$37</f>
      </c>
      <c r="E42" s="115"/>
      <c r="F42" s="119">
        <f>812-631</f>
        <v>181</v>
      </c>
      <c r="G42" s="1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10"/>
      <c r="AB42" s="4"/>
      <c r="AC42" s="4"/>
      <c r="AD42" s="4"/>
      <c r="AE42" s="4"/>
      <c r="AF42" s="4"/>
      <c r="AG42" s="4"/>
    </row>
    <row r="43" ht="12.75" customHeight="1" hidden="1">
      <c r="A43" s="115"/>
      <c r="B43" s="115"/>
      <c r="C43" s="115"/>
      <c r="D43" s="117">
        <f>SUM(D38:D42)</f>
      </c>
      <c r="E43" s="115"/>
      <c r="F43" s="117">
        <f>F42/812</f>
        <v>0.222906403940887</v>
      </c>
      <c r="G43" s="4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10"/>
      <c r="AB43" s="4"/>
      <c r="AC43" s="4"/>
      <c r="AD43" s="4"/>
      <c r="AE43" s="4"/>
      <c r="AF43" s="4"/>
      <c r="AG43" s="4"/>
    </row>
    <row r="44" ht="60" customHeight="1" hidden="1">
      <c r="A44" t="s" s="121">
        <v>59</v>
      </c>
      <c r="B44" t="s" s="122">
        <v>60</v>
      </c>
      <c r="C44" t="s" s="122">
        <v>61</v>
      </c>
      <c r="D44" t="s" s="123">
        <v>62</v>
      </c>
      <c r="E44" s="124"/>
      <c r="F44" s="22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10"/>
      <c r="AC44" s="4"/>
      <c r="AD44" s="4"/>
      <c r="AE44" s="4"/>
      <c r="AF44" s="4"/>
      <c r="AG44" s="4"/>
    </row>
    <row r="45" ht="15" customHeight="1" hidden="1">
      <c r="A45" t="s" s="125">
        <f>A38</f>
        <v>53</v>
      </c>
      <c r="B45" s="126"/>
      <c r="C45" s="127">
        <f>C38</f>
        <v>0</v>
      </c>
      <c r="D45" s="128">
        <f>D38</f>
      </c>
      <c r="E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10"/>
      <c r="AC45" s="4"/>
      <c r="AD45" s="4"/>
      <c r="AE45" s="4"/>
      <c r="AF45" s="4"/>
      <c r="AG45" s="4"/>
    </row>
    <row r="46" ht="15" customHeight="1" hidden="1">
      <c r="A46" t="s" s="129">
        <f>A39</f>
        <v>55</v>
      </c>
      <c r="B46" s="130"/>
      <c r="C46" s="131">
        <f>C39</f>
        <v>0</v>
      </c>
      <c r="D46" s="132">
        <f>D39</f>
      </c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10"/>
      <c r="AC46" s="4"/>
      <c r="AD46" s="4"/>
      <c r="AE46" s="4"/>
      <c r="AF46" s="4"/>
      <c r="AG46" s="4"/>
    </row>
    <row r="47" ht="15" customHeight="1" hidden="1">
      <c r="A47" t="s" s="129">
        <v>63</v>
      </c>
      <c r="B47" s="133"/>
      <c r="C47" s="134">
        <f>C40</f>
        <v>0</v>
      </c>
      <c r="D47" s="135">
        <f>D40</f>
      </c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10"/>
      <c r="AC47" s="4"/>
      <c r="AD47" s="4"/>
      <c r="AE47" s="4"/>
      <c r="AF47" s="4"/>
      <c r="AG47" s="4"/>
    </row>
    <row r="48" ht="15" customHeight="1" hidden="1">
      <c r="A48" t="s" s="129">
        <v>57</v>
      </c>
      <c r="B48" s="130"/>
      <c r="C48" s="131">
        <f>C41</f>
        <v>0</v>
      </c>
      <c r="D48" s="132">
        <f>D42</f>
      </c>
      <c r="E48" s="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10"/>
      <c r="AC48" s="4"/>
      <c r="AD48" s="4"/>
      <c r="AE48" s="4"/>
      <c r="AF48" s="4"/>
      <c r="AG48" s="4"/>
    </row>
    <row r="49" ht="15" customHeight="1" hidden="1">
      <c r="A49" t="s" s="129">
        <f>A42</f>
        <v>58</v>
      </c>
      <c r="B49" s="133"/>
      <c r="C49" s="134">
        <f>C42</f>
        <v>0</v>
      </c>
      <c r="D49" s="135">
        <f>D42</f>
      </c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10"/>
      <c r="AC49" s="4"/>
      <c r="AD49" s="4"/>
      <c r="AE49" s="4"/>
      <c r="AF49" s="4"/>
      <c r="AG49" s="4"/>
    </row>
    <row r="50" ht="15" customHeight="1" hidden="1">
      <c r="A50" t="s" s="136">
        <v>64</v>
      </c>
      <c r="B50" s="137"/>
      <c r="C50" s="138"/>
      <c r="D50" s="139">
        <f>D43</f>
      </c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10"/>
      <c r="AC50" s="4"/>
      <c r="AD50" s="4"/>
      <c r="AE50" s="4"/>
      <c r="AF50" s="4"/>
      <c r="AG50" s="4"/>
    </row>
    <row r="51" ht="12.75" customHeight="1" hidden="1">
      <c r="A51" s="107"/>
      <c r="B51" s="140"/>
      <c r="C51" s="23"/>
      <c r="D51" s="2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10"/>
      <c r="AB51" s="4"/>
      <c r="AC51" s="4"/>
      <c r="AD51" s="4"/>
      <c r="AE51" s="4"/>
      <c r="AF51" s="4"/>
      <c r="AG51" s="4"/>
    </row>
    <row r="52" ht="12.75" customHeight="1" hidden="1">
      <c r="A52" s="141"/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2.75" customHeight="1" hidden="1">
      <c r="A53" s="141"/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2.75" customHeight="1" hidden="1">
      <c r="A54" s="141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2.75" customHeight="1">
      <c r="A55" s="141"/>
      <c r="B55" s="10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4"/>
      <c r="AG55" s="4"/>
    </row>
    <row r="56" ht="12.75" customHeight="1">
      <c r="A56" s="141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2.75" customHeight="1">
      <c r="A57" s="141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2.75" customHeight="1">
      <c r="A58" s="141"/>
      <c r="B58" s="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2.75" customHeight="1">
      <c r="A59" s="141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2.75" customHeight="1">
      <c r="A60" s="141"/>
      <c r="B60" s="7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2.75" customHeight="1">
      <c r="A61" s="141"/>
      <c r="B61" s="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2.75" customHeight="1">
      <c r="A62" s="141"/>
      <c r="B62" s="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2.75" customHeight="1">
      <c r="A63" s="141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2.75" customHeight="1">
      <c r="A64" s="141"/>
      <c r="B64" s="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2.75" customHeight="1">
      <c r="A65" s="141"/>
      <c r="B65" s="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2.75" customHeight="1">
      <c r="A66" s="141"/>
      <c r="B66" s="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2.75" customHeight="1">
      <c r="A67" s="141"/>
      <c r="B67" s="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2.75" customHeight="1">
      <c r="A68" s="141"/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2.75" customHeight="1">
      <c r="A69" s="141"/>
      <c r="B69" s="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2.75" customHeight="1">
      <c r="A70" s="141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2.75" customHeight="1">
      <c r="A71" s="141"/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2.75" customHeight="1">
      <c r="A72" s="141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2.75" customHeight="1">
      <c r="A73" s="141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2.75" customHeight="1">
      <c r="A74" s="142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</sheetData>
  <mergeCells count="2">
    <mergeCell ref="A7:AE7"/>
    <mergeCell ref="A11:AE11"/>
  </mergeCells>
  <conditionalFormatting sqref="D1:D2 F1:F2 A4:AE8 A9:A12 F9:AE9 B10:AE10 B12:AE12 A13:AE16 A18:AE18 A20:AE22 B38:B42 E40:X41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